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i-i\Desktop\HP作製\〇５同族株式評価明細書\〇アップ用\"/>
    </mc:Choice>
  </mc:AlternateContent>
  <workbookProtection workbookAlgorithmName="SHA-512" workbookHashValue="g3WLGnCErjloAyT0sLNtCAIJQIx5P0RtQg2BfqYzKeXURtbzC4NqnirKqtBW1dDbn9vBvo2050TdnLHa3OlMzA==" workbookSaltValue="ZsxwurBem38cqWsgsQfTJA==" workbookSpinCount="100000" lockStructure="1"/>
  <bookViews>
    <workbookView xWindow="14385" yWindow="-15" windowWidth="14430" windowHeight="13365" tabRatio="751" activeTab="1"/>
  </bookViews>
  <sheets>
    <sheet name="使用方法・注意事項等" sheetId="31" r:id="rId1"/>
    <sheet name="１表の１" sheetId="21" r:id="rId2"/>
    <sheet name="１表の２" sheetId="22" r:id="rId3"/>
    <sheet name="２表" sheetId="23" r:id="rId4"/>
    <sheet name="３表" sheetId="24" r:id="rId5"/>
    <sheet name="４表" sheetId="25" r:id="rId6"/>
    <sheet name="５表" sheetId="26" r:id="rId7"/>
    <sheet name="６表" sheetId="27" r:id="rId8"/>
    <sheet name="７表" sheetId="28" r:id="rId9"/>
    <sheet name="８表" sheetId="29" r:id="rId10"/>
    <sheet name="5類似業種比準価額" sheetId="40" r:id="rId11"/>
    <sheet name="5類似業種比準価額 (2年平均株価)" sheetId="41" r:id="rId12"/>
    <sheet name="4類似業種比準価額" sheetId="36" r:id="rId13"/>
    <sheet name="4類似業種比準価額 (2年平均株価) " sheetId="37" r:id="rId14"/>
    <sheet name="３類似業種比準価額" sheetId="34" r:id="rId15"/>
    <sheet name="３類似業種比準価額 (2年平均株価) " sheetId="35" r:id="rId16"/>
    <sheet name="２類似業種比準価額" sheetId="32" r:id="rId17"/>
    <sheet name="２類似業種比準価額 (2年平均株価) " sheetId="33" r:id="rId18"/>
    <sheet name="31類似業種比準価額" sheetId="19" r:id="rId19"/>
    <sheet name="31類似業種比準価額 (2年平均株価) " sheetId="20" r:id="rId20"/>
  </sheets>
  <definedNames>
    <definedName name="_xlnm.Print_Area" localSheetId="1">'１表の１'!$A$1:$X$35</definedName>
    <definedName name="_xlnm.Print_Area" localSheetId="2">'１表の２'!$A$1:$W$32</definedName>
    <definedName name="_xlnm.Print_Area" localSheetId="3">'２表'!$A$1:$AL$38</definedName>
    <definedName name="_xlnm.Print_Area" localSheetId="16">'２類似業種比準価額'!$A$1:$T$115</definedName>
    <definedName name="_xlnm.Print_Area" localSheetId="17">'２類似業種比準価額 (2年平均株価) '!$A$1:$M$116</definedName>
    <definedName name="_xlnm.Print_Area" localSheetId="18">'31類似業種比準価額'!$A$1:$T$115</definedName>
    <definedName name="_xlnm.Print_Area" localSheetId="19">'31類似業種比準価額 (2年平均株価) '!$A$1:$M$116</definedName>
    <definedName name="_xlnm.Print_Area" localSheetId="4">'３表'!$A$1:$AQ$41</definedName>
    <definedName name="_xlnm.Print_Area" localSheetId="14">'３類似業種比準価額'!$A$1:$T$115</definedName>
    <definedName name="_xlnm.Print_Area" localSheetId="15">'３類似業種比準価額 (2年平均株価) '!$A$1:$M$116</definedName>
    <definedName name="_xlnm.Print_Area" localSheetId="5">'４表'!$A$1:$BB$72</definedName>
    <definedName name="_xlnm.Print_Area" localSheetId="12">'4類似業種比準価額'!$A$1:$T$115</definedName>
    <definedName name="_xlnm.Print_Area" localSheetId="13">'4類似業種比準価額 (2年平均株価) '!$A$1:$M$116</definedName>
    <definedName name="_xlnm.Print_Area" localSheetId="6">'５表'!$A$1:$V$38</definedName>
    <definedName name="_xlnm.Print_Area" localSheetId="10">'5類似業種比準価額'!$A$1:$T$115</definedName>
    <definedName name="_xlnm.Print_Area" localSheetId="11">'5類似業種比準価額 (2年平均株価)'!$A$1:$M$116</definedName>
    <definedName name="_xlnm.Print_Area" localSheetId="7">'６表'!$A$1:$AM$41</definedName>
    <definedName name="_xlnm.Print_Area" localSheetId="8">'７表'!$A$1:$AT$60</definedName>
    <definedName name="_xlnm.Print_Area" localSheetId="9">'８表'!$A$1:$AC$39</definedName>
    <definedName name="_xlnm.Print_Area" localSheetId="0">使用方法・注意事項等!$B$83:$V$177</definedName>
    <definedName name="会社規模">'１表の２'!$AA$26</definedName>
    <definedName name="株特比準１">'２表'!$AQ$38</definedName>
    <definedName name="特定評価会社">'２表'!$AP$30</definedName>
    <definedName name="年">'１表の１'!$F$6</definedName>
    <definedName name="配当還元">'１表の１'!$AA$17</definedName>
  </definedNames>
  <calcPr calcId="152511"/>
</workbook>
</file>

<file path=xl/calcChain.xml><?xml version="1.0" encoding="utf-8"?>
<calcChain xmlns="http://schemas.openxmlformats.org/spreadsheetml/2006/main">
  <c r="I50" i="25" l="1"/>
  <c r="AQ54" i="25" l="1"/>
  <c r="AJ54" i="25"/>
  <c r="AF56" i="25"/>
  <c r="AA56" i="25"/>
  <c r="AQ40" i="25"/>
  <c r="AJ40" i="25"/>
  <c r="AF42" i="25"/>
  <c r="AA42" i="25"/>
  <c r="P57" i="25"/>
  <c r="P43" i="25"/>
  <c r="I36" i="25"/>
  <c r="BE75" i="25"/>
  <c r="AA6" i="21"/>
  <c r="BG42" i="25" l="1"/>
  <c r="BF42" i="25"/>
  <c r="E6" i="21"/>
  <c r="AG34" i="25" l="1"/>
  <c r="Q14" i="23" l="1"/>
  <c r="Q10" i="23"/>
  <c r="AO6" i="27" l="1"/>
  <c r="D31" i="29" l="1"/>
  <c r="J31" i="29"/>
  <c r="AE21" i="29"/>
  <c r="L25" i="29"/>
  <c r="V25" i="29" s="1"/>
  <c r="N21" i="29"/>
  <c r="P8" i="29"/>
  <c r="P5" i="29"/>
  <c r="R31" i="29" l="1"/>
  <c r="AA31" i="29" s="1"/>
  <c r="D34" i="29" s="1"/>
  <c r="T17" i="28"/>
  <c r="M39" i="28"/>
  <c r="M25" i="28"/>
  <c r="AE17" i="28"/>
  <c r="AG7" i="28"/>
  <c r="AG5" i="28"/>
  <c r="AM6" i="28" l="1"/>
  <c r="O32" i="21"/>
  <c r="O30" i="21"/>
  <c r="G25" i="24"/>
  <c r="F25" i="27" s="1"/>
  <c r="Y21" i="24"/>
  <c r="U21" i="27" s="1"/>
  <c r="Q25" i="24"/>
  <c r="P25" i="27" s="1"/>
  <c r="Q23" i="24"/>
  <c r="P23" i="27" s="1"/>
  <c r="G23" i="24"/>
  <c r="F23" i="27" s="1"/>
  <c r="P21" i="24"/>
  <c r="O21" i="27" s="1"/>
  <c r="H21" i="24"/>
  <c r="G21" i="27" s="1"/>
  <c r="AM21" i="24" l="1"/>
  <c r="AI21" i="27" s="1"/>
  <c r="AF21" i="24"/>
  <c r="AC21" i="27" s="1"/>
  <c r="K52" i="25"/>
  <c r="K38" i="25"/>
  <c r="I31" i="25"/>
  <c r="AG31" i="25" s="1"/>
  <c r="AU5" i="25"/>
  <c r="AM5" i="25"/>
  <c r="AK26" i="25"/>
  <c r="AK23" i="25"/>
  <c r="AK22" i="25"/>
  <c r="BF21" i="25" s="1"/>
  <c r="AK20" i="25"/>
  <c r="P45" i="25" l="1"/>
  <c r="P38" i="25"/>
  <c r="P59" i="25"/>
  <c r="P52" i="25"/>
  <c r="BF24" i="25"/>
  <c r="AV20" i="25" s="1"/>
  <c r="BF17" i="25"/>
  <c r="AV28" i="25"/>
  <c r="AV30" i="25"/>
  <c r="K39" i="25"/>
  <c r="P39" i="25" s="1"/>
  <c r="K53" i="25"/>
  <c r="P53" i="25" s="1"/>
  <c r="BF19" i="25"/>
  <c r="W14" i="25"/>
  <c r="AE15" i="25" s="1"/>
  <c r="W11" i="25"/>
  <c r="W9" i="25"/>
  <c r="R25" i="26"/>
  <c r="O25" i="26"/>
  <c r="N25" i="26"/>
  <c r="H25" i="26"/>
  <c r="E25" i="26"/>
  <c r="K41" i="25" l="1"/>
  <c r="P41" i="25" s="1"/>
  <c r="K55" i="25"/>
  <c r="P55" i="25" s="1"/>
  <c r="AE10" i="25"/>
  <c r="H30" i="26"/>
  <c r="H32" i="26"/>
  <c r="N26" i="21"/>
  <c r="N25" i="21"/>
  <c r="N24" i="21"/>
  <c r="N23" i="21"/>
  <c r="N22" i="21"/>
  <c r="N21" i="21"/>
  <c r="N20" i="21"/>
  <c r="N19" i="21"/>
  <c r="N18" i="21"/>
  <c r="N17" i="21"/>
  <c r="N16" i="21"/>
  <c r="N15" i="21"/>
  <c r="N14" i="21"/>
  <c r="N13" i="21"/>
  <c r="H34" i="26" l="1"/>
  <c r="H36" i="26" s="1"/>
  <c r="R30" i="26" s="1"/>
  <c r="R35" i="21"/>
  <c r="V35" i="21"/>
  <c r="Q35" i="21"/>
  <c r="H35" i="21"/>
  <c r="P35" i="21" l="1"/>
  <c r="G35" i="21"/>
  <c r="I37" i="21"/>
  <c r="E37" i="21"/>
  <c r="C37" i="21"/>
  <c r="AV37" i="28" l="1"/>
  <c r="J21" i="28"/>
  <c r="X32" i="27"/>
  <c r="T33" i="27"/>
  <c r="Q33" i="27"/>
  <c r="AO23" i="27"/>
  <c r="AF12" i="27"/>
  <c r="AF11" i="27"/>
  <c r="AF10" i="27"/>
  <c r="AA32" i="24"/>
  <c r="X33" i="24"/>
  <c r="S33" i="24"/>
  <c r="AS23" i="24"/>
  <c r="P8" i="24"/>
  <c r="AE8" i="24" s="1"/>
  <c r="AS8" i="24"/>
  <c r="P29" i="24" l="1"/>
  <c r="O29" i="27" s="1"/>
  <c r="AC32" i="27"/>
  <c r="AF32" i="24"/>
  <c r="Q27" i="24"/>
  <c r="P27" i="27" s="1"/>
  <c r="BD50" i="25"/>
  <c r="AJ42" i="28"/>
  <c r="AJ28" i="28"/>
  <c r="AF42" i="28"/>
  <c r="AF28" i="28"/>
  <c r="AA44" i="28"/>
  <c r="X44" i="28"/>
  <c r="AA30" i="28"/>
  <c r="X30" i="28"/>
  <c r="M45" i="28"/>
  <c r="H38" i="28"/>
  <c r="M31" i="28"/>
  <c r="H24" i="28"/>
  <c r="AI52" i="28"/>
  <c r="J40" i="28" l="1"/>
  <c r="M47" i="28"/>
  <c r="M40" i="28"/>
  <c r="J26" i="28"/>
  <c r="M33" i="28"/>
  <c r="M26" i="28"/>
  <c r="AV18" i="25"/>
  <c r="T21" i="28"/>
  <c r="AV8" i="25"/>
  <c r="AV10" i="25"/>
  <c r="AZ10" i="25"/>
  <c r="V7" i="23" s="1"/>
  <c r="AZ8" i="25"/>
  <c r="AB25" i="24"/>
  <c r="Y25" i="27" s="1"/>
  <c r="AB23" i="24"/>
  <c r="Y23" i="27" s="1"/>
  <c r="AB6" i="23"/>
  <c r="AM64" i="25"/>
  <c r="AC21" i="28"/>
  <c r="R12" i="28"/>
  <c r="AI1" i="28"/>
  <c r="AM21" i="28" l="1"/>
  <c r="AZ15" i="25"/>
  <c r="L30" i="23"/>
  <c r="G7" i="23"/>
  <c r="J41" i="28"/>
  <c r="M41" i="28"/>
  <c r="J27" i="28"/>
  <c r="P48" i="25"/>
  <c r="AR25" i="25"/>
  <c r="AJ24" i="24"/>
  <c r="U30" i="23"/>
  <c r="M6" i="23"/>
  <c r="AR35" i="25"/>
  <c r="X6" i="23"/>
  <c r="J29" i="28"/>
  <c r="S6" i="23"/>
  <c r="AO1" i="25"/>
  <c r="G27" i="24" l="1"/>
  <c r="AF24" i="27"/>
  <c r="AF39" i="25"/>
  <c r="AF53" i="25"/>
  <c r="J43" i="28"/>
  <c r="P62" i="25"/>
  <c r="M27" i="28"/>
  <c r="O30" i="23"/>
  <c r="H6" i="23"/>
  <c r="J17" i="28"/>
  <c r="AQ52" i="25"/>
  <c r="AQ58" i="25" s="1"/>
  <c r="AQ38" i="25"/>
  <c r="AQ44" i="25" s="1"/>
  <c r="AR15" i="25"/>
  <c r="J10" i="28"/>
  <c r="H30" i="23"/>
  <c r="D6" i="23"/>
  <c r="J14" i="28"/>
  <c r="AJ52" i="25"/>
  <c r="AJ58" i="25" s="1"/>
  <c r="AJ38" i="25"/>
  <c r="AJ44" i="25" s="1"/>
  <c r="N10" i="28"/>
  <c r="M29" i="28"/>
  <c r="M36" i="28"/>
  <c r="X1" i="29"/>
  <c r="AG27" i="24" l="1"/>
  <c r="F27" i="27"/>
  <c r="AA27" i="24"/>
  <c r="AM17" i="28"/>
  <c r="J23" i="28" s="1"/>
  <c r="T23" i="28" s="1"/>
  <c r="AI10" i="28"/>
  <c r="AE10" i="28"/>
  <c r="AE14" i="28"/>
  <c r="AM14" i="28" s="1"/>
  <c r="AF26" i="28" s="1"/>
  <c r="AF32" i="28" s="1"/>
  <c r="M43" i="28"/>
  <c r="M50" i="28"/>
  <c r="AA39" i="25"/>
  <c r="AA44" i="25" s="1"/>
  <c r="AN48" i="25" s="1"/>
  <c r="AA53" i="25"/>
  <c r="AA58" i="25" s="1"/>
  <c r="AN62" i="25" s="1"/>
  <c r="AZ63" i="25" s="1"/>
  <c r="AF1" i="27"/>
  <c r="H29" i="24" l="1"/>
  <c r="W27" i="27"/>
  <c r="AC27" i="27"/>
  <c r="L29" i="24"/>
  <c r="J29" i="27" s="1"/>
  <c r="AJ26" i="28"/>
  <c r="AJ32" i="28" s="1"/>
  <c r="AJ40" i="28"/>
  <c r="AJ46" i="28" s="1"/>
  <c r="AR10" i="28"/>
  <c r="AM10" i="28"/>
  <c r="AF40" i="28"/>
  <c r="AF46" i="28" s="1"/>
  <c r="AU63" i="25"/>
  <c r="AZ49" i="25"/>
  <c r="AC64" i="25" s="1"/>
  <c r="AU49" i="25"/>
  <c r="G8" i="29"/>
  <c r="X8" i="29" s="1"/>
  <c r="O1" i="26"/>
  <c r="V64" i="25" l="1"/>
  <c r="AT64" i="25" s="1"/>
  <c r="Q68" i="25" s="1"/>
  <c r="G29" i="27"/>
  <c r="W29" i="24"/>
  <c r="T29" i="27" s="1"/>
  <c r="X27" i="28"/>
  <c r="X41" i="28"/>
  <c r="AA41" i="28"/>
  <c r="AA27" i="28"/>
  <c r="G5" i="29"/>
  <c r="X5" i="29" s="1"/>
  <c r="E14" i="23"/>
  <c r="AB14" i="23" s="1"/>
  <c r="E10" i="23"/>
  <c r="AB10" i="23" s="1"/>
  <c r="AJ1" i="24"/>
  <c r="AX67" i="25" l="1"/>
  <c r="Q71" i="25" s="1"/>
  <c r="AX70" i="25" s="1"/>
  <c r="G11" i="29"/>
  <c r="P11" i="29" s="1"/>
  <c r="X11" i="29" s="1"/>
  <c r="X32" i="28"/>
  <c r="AH36" i="28" s="1"/>
  <c r="AN37" i="28" s="1"/>
  <c r="X46" i="28"/>
  <c r="AH50" i="28" s="1"/>
  <c r="AG1" i="23"/>
  <c r="AR37" i="28" l="1"/>
  <c r="AN51" i="28"/>
  <c r="T52" i="28" s="1"/>
  <c r="AR51" i="28"/>
  <c r="H4" i="24"/>
  <c r="R1" i="22"/>
  <c r="Z52" i="28" l="1"/>
  <c r="AM52" i="28" s="1"/>
  <c r="N56" i="28" s="1"/>
  <c r="K4" i="27"/>
  <c r="K8" i="27" s="1"/>
  <c r="H13" i="24"/>
  <c r="R32" i="26"/>
  <c r="R34" i="26" s="1"/>
  <c r="R36" i="26" s="1"/>
  <c r="AP55" i="28" l="1"/>
  <c r="N59" i="28" s="1"/>
  <c r="AP58" i="28" s="1"/>
  <c r="U4" i="24"/>
  <c r="G14" i="29"/>
  <c r="P14" i="29" s="1"/>
  <c r="I17" i="29" l="1"/>
  <c r="AA22" i="29"/>
  <c r="H21" i="29"/>
  <c r="U21" i="29" s="1"/>
  <c r="AA19" i="29" s="1"/>
  <c r="H28" i="29"/>
  <c r="H8" i="24"/>
  <c r="AJ6" i="24"/>
  <c r="G38" i="29"/>
  <c r="U4" i="27"/>
  <c r="AH4" i="24"/>
  <c r="AF4" i="27" s="1"/>
  <c r="S8" i="27" s="1"/>
  <c r="AB8" i="27" s="1"/>
  <c r="AF6" i="27" s="1"/>
  <c r="J34" i="29"/>
  <c r="R34" i="29" s="1"/>
  <c r="Q17" i="29"/>
  <c r="N28" i="29" l="1"/>
  <c r="P25" i="29"/>
  <c r="H25" i="29"/>
  <c r="U28" i="29"/>
  <c r="AA26" i="29" s="1"/>
  <c r="S13" i="24"/>
  <c r="AC13" i="24" s="1"/>
  <c r="AJ9" i="24" s="1"/>
  <c r="V8" i="24"/>
  <c r="AJ7" i="24" s="1"/>
  <c r="AA24" i="29" l="1"/>
  <c r="P38" i="29" s="1"/>
  <c r="X38" i="29" s="1"/>
  <c r="AF9" i="27" s="1"/>
  <c r="N15" i="27" s="1"/>
  <c r="AF14" i="27" s="1"/>
  <c r="K19" i="27" s="1"/>
  <c r="L15" i="24"/>
  <c r="AJ15" i="24" s="1"/>
  <c r="L19" i="24" s="1"/>
  <c r="AF17" i="27" l="1"/>
  <c r="AO19" i="27" s="1"/>
  <c r="AJ17" i="24"/>
  <c r="AS19" i="24" s="1"/>
  <c r="AM36" i="24" s="1"/>
  <c r="AA29" i="27" l="1"/>
  <c r="I36" i="27" s="1"/>
  <c r="Y34" i="27" s="1"/>
  <c r="AD29" i="24"/>
  <c r="J36" i="24" s="1"/>
  <c r="AB34" i="24" s="1"/>
  <c r="AI36" i="27" l="1"/>
  <c r="E35" i="21" l="1"/>
  <c r="T35" i="21" s="1"/>
</calcChain>
</file>

<file path=xl/comments1.xml><?xml version="1.0" encoding="utf-8"?>
<comments xmlns="http://schemas.openxmlformats.org/spreadsheetml/2006/main">
  <authors>
    <author>今村圭一</author>
    <author>kei</author>
  </authors>
  <commentList>
    <comment ref="V5" authorId="0" shapeId="0">
      <text>
        <r>
          <rPr>
            <sz val="7"/>
            <color indexed="81"/>
            <rFont val="ＭＳ Ｐゴシック"/>
            <family val="3"/>
            <charset val="128"/>
          </rPr>
          <t>この取引金額は「直前期末以前１年間における事業収入金額」を指します。</t>
        </r>
      </text>
    </comment>
    <comment ref="F6" authorId="0" shapeId="0">
      <text>
        <r>
          <rPr>
            <sz val="7"/>
            <color indexed="81"/>
            <rFont val="ＭＳ Ｐゴシック"/>
            <family val="3"/>
            <charset val="128"/>
          </rPr>
          <t>この「課税時期の</t>
        </r>
        <r>
          <rPr>
            <b/>
            <sz val="7"/>
            <color indexed="81"/>
            <rFont val="ＭＳ Ｐゴシック"/>
            <family val="3"/>
            <charset val="128"/>
          </rPr>
          <t>年</t>
        </r>
        <r>
          <rPr>
            <sz val="7"/>
            <color indexed="81"/>
            <rFont val="ＭＳ Ｐゴシック"/>
            <family val="3"/>
            <charset val="128"/>
          </rPr>
          <t>」</t>
        </r>
        <r>
          <rPr>
            <b/>
            <sz val="7"/>
            <color indexed="81"/>
            <rFont val="ＭＳ Ｐゴシック"/>
            <family val="3"/>
            <charset val="128"/>
          </rPr>
          <t>の選択</t>
        </r>
        <r>
          <rPr>
            <sz val="7"/>
            <color indexed="81"/>
            <rFont val="ＭＳ Ｐゴシック"/>
            <family val="3"/>
            <charset val="128"/>
          </rPr>
          <t>により、参照する</t>
        </r>
        <r>
          <rPr>
            <b/>
            <sz val="7"/>
            <color indexed="81"/>
            <rFont val="ＭＳ Ｐゴシック"/>
            <family val="3"/>
            <charset val="128"/>
          </rPr>
          <t>第４表等</t>
        </r>
        <r>
          <rPr>
            <sz val="7"/>
            <color indexed="81"/>
            <rFont val="ＭＳ Ｐゴシック"/>
            <family val="3"/>
            <charset val="128"/>
          </rPr>
          <t>の</t>
        </r>
        <r>
          <rPr>
            <u/>
            <sz val="7"/>
            <color indexed="81"/>
            <rFont val="ＭＳ Ｐゴシック"/>
            <family val="3"/>
            <charset val="128"/>
          </rPr>
          <t>類似業種の株価等の数値</t>
        </r>
        <r>
          <rPr>
            <sz val="7"/>
            <color indexed="81"/>
            <rFont val="ＭＳ Ｐゴシック"/>
            <family val="3"/>
            <charset val="128"/>
          </rPr>
          <t>が、</t>
        </r>
        <r>
          <rPr>
            <b/>
            <sz val="7"/>
            <color indexed="81"/>
            <rFont val="ＭＳ Ｐゴシック"/>
            <family val="3"/>
            <charset val="128"/>
          </rPr>
          <t>令和元年（平成31年）分、令和２年分、令和３年分、令和４年分、令和５年分</t>
        </r>
        <r>
          <rPr>
            <sz val="7"/>
            <color indexed="81"/>
            <rFont val="ＭＳ Ｐゴシック"/>
            <family val="3"/>
            <charset val="128"/>
          </rPr>
          <t>のいずれかか決まるよう数式を設定しています。</t>
        </r>
      </text>
    </comment>
    <comment ref="I6" authorId="0" shapeId="0">
      <text>
        <r>
          <rPr>
            <sz val="7"/>
            <color indexed="81"/>
            <rFont val="ＭＳ Ｐゴシック"/>
            <family val="3"/>
            <charset val="128"/>
          </rPr>
          <t>この「月」のセルに入力された数値により、第４表の類似業種株価等の数値を参照する「月」が決まります。</t>
        </r>
      </text>
    </comment>
    <comment ref="E13" authorId="0" shapeId="0">
      <text>
        <r>
          <rPr>
            <u/>
            <sz val="7"/>
            <color indexed="81"/>
            <rFont val="ＭＳ Ｐゴシック"/>
            <family val="3"/>
            <charset val="128"/>
          </rPr>
          <t>課税時期又は法定申告期限における</t>
        </r>
        <r>
          <rPr>
            <sz val="7"/>
            <color indexed="81"/>
            <rFont val="ＭＳ Ｐゴシック"/>
            <family val="3"/>
            <charset val="128"/>
          </rPr>
          <t>役職名
例「社長・代表取締役・副社長・専務・監査役」</t>
        </r>
      </text>
    </comment>
    <comment ref="N13" authorId="0" shapeId="0">
      <text>
        <r>
          <rPr>
            <sz val="7"/>
            <color indexed="81"/>
            <rFont val="ＭＳ Ｐゴシック"/>
            <family val="3"/>
            <charset val="128"/>
          </rPr>
          <t>１％未満の</t>
        </r>
        <r>
          <rPr>
            <u/>
            <sz val="7"/>
            <color indexed="81"/>
            <rFont val="ＭＳ Ｐゴシック"/>
            <family val="3"/>
            <charset val="128"/>
          </rPr>
          <t>端数切捨て</t>
        </r>
        <r>
          <rPr>
            <sz val="7"/>
            <color indexed="81"/>
            <rFont val="ＭＳ Ｐゴシック"/>
            <family val="3"/>
            <charset val="128"/>
          </rPr>
          <t>で計算しています</t>
        </r>
        <r>
          <rPr>
            <sz val="7"/>
            <color indexed="81"/>
            <rFont val="ＭＳ Ｐゴシック"/>
            <family val="3"/>
            <charset val="128"/>
          </rPr>
          <t xml:space="preserve">
（下欄も同様）</t>
        </r>
      </text>
    </comment>
    <comment ref="D14" authorId="0" shapeId="0">
      <text>
        <r>
          <rPr>
            <sz val="7"/>
            <color indexed="81"/>
            <rFont val="ＭＳ Ｐゴシック"/>
            <family val="3"/>
            <charset val="128"/>
          </rPr>
          <t>納税義務者</t>
        </r>
        <r>
          <rPr>
            <b/>
            <u/>
            <sz val="7"/>
            <color indexed="81"/>
            <rFont val="ＭＳ Ｐゴシック"/>
            <family val="3"/>
            <charset val="128"/>
          </rPr>
          <t>との</t>
        </r>
        <r>
          <rPr>
            <sz val="7"/>
            <color indexed="81"/>
            <rFont val="ＭＳ Ｐゴシック"/>
            <family val="3"/>
            <charset val="128"/>
          </rPr>
          <t>続柄</t>
        </r>
      </text>
    </comment>
    <comment ref="L29" authorId="1" shapeId="0">
      <text>
        <r>
          <rPr>
            <b/>
            <sz val="8"/>
            <color indexed="81"/>
            <rFont val="ＭＳ Ｐゴシック"/>
            <family val="3"/>
            <charset val="128"/>
          </rPr>
          <t>②の議決権数は必ず入力してください。入力しないと５表の計算が正しくできません。</t>
        </r>
      </text>
    </comment>
    <comment ref="O30" authorId="0" shapeId="0">
      <text>
        <r>
          <rPr>
            <sz val="7"/>
            <color indexed="81"/>
            <rFont val="ＭＳ Ｐゴシック"/>
            <family val="3"/>
            <charset val="128"/>
          </rPr>
          <t>１％未満の</t>
        </r>
        <r>
          <rPr>
            <u/>
            <sz val="7"/>
            <color indexed="81"/>
            <rFont val="ＭＳ Ｐゴシック"/>
            <family val="3"/>
            <charset val="128"/>
          </rPr>
          <t>端数切捨て</t>
        </r>
        <r>
          <rPr>
            <sz val="7"/>
            <color indexed="81"/>
            <rFont val="ＭＳ Ｐゴシック"/>
            <family val="3"/>
            <charset val="128"/>
          </rPr>
          <t>で計算しています
ただ</t>
        </r>
        <r>
          <rPr>
            <u/>
            <sz val="7"/>
            <color indexed="81"/>
            <rFont val="ＭＳ Ｐゴシック"/>
            <family val="3"/>
            <charset val="128"/>
          </rPr>
          <t>し50％超、51％未満の場合のみ</t>
        </r>
        <r>
          <rPr>
            <sz val="7"/>
            <color indexed="81"/>
            <rFont val="ＭＳ Ｐゴシック"/>
            <family val="3"/>
            <charset val="128"/>
          </rPr>
          <t>端数</t>
        </r>
        <r>
          <rPr>
            <u/>
            <sz val="7"/>
            <color indexed="81"/>
            <rFont val="ＭＳ Ｐゴシック"/>
            <family val="3"/>
            <charset val="128"/>
          </rPr>
          <t>切り上げ</t>
        </r>
        <r>
          <rPr>
            <sz val="7"/>
            <color indexed="81"/>
            <rFont val="ＭＳ Ｐゴシック"/>
            <family val="3"/>
            <charset val="128"/>
          </rPr>
          <t>で</t>
        </r>
        <r>
          <rPr>
            <b/>
            <sz val="7"/>
            <color indexed="81"/>
            <rFont val="ＭＳ Ｐゴシック"/>
            <family val="3"/>
            <charset val="128"/>
          </rPr>
          <t>51％</t>
        </r>
        <r>
          <rPr>
            <sz val="7"/>
            <color indexed="81"/>
            <rFont val="ＭＳ Ｐゴシック"/>
            <family val="3"/>
            <charset val="128"/>
          </rPr>
          <t>としています</t>
        </r>
      </text>
    </comment>
    <comment ref="O32" authorId="0" shapeId="0">
      <text>
        <r>
          <rPr>
            <sz val="7"/>
            <color indexed="81"/>
            <rFont val="ＭＳ Ｐゴシック"/>
            <family val="3"/>
            <charset val="128"/>
          </rPr>
          <t>１％未満の</t>
        </r>
        <r>
          <rPr>
            <u/>
            <sz val="7"/>
            <color indexed="81"/>
            <rFont val="ＭＳ Ｐゴシック"/>
            <family val="3"/>
            <charset val="128"/>
          </rPr>
          <t>端数切捨て</t>
        </r>
        <r>
          <rPr>
            <sz val="7"/>
            <color indexed="81"/>
            <rFont val="ＭＳ Ｐゴシック"/>
            <family val="3"/>
            <charset val="128"/>
          </rPr>
          <t>で計算しています
ただ</t>
        </r>
        <r>
          <rPr>
            <u/>
            <sz val="7"/>
            <color indexed="81"/>
            <rFont val="ＭＳ Ｐゴシック"/>
            <family val="3"/>
            <charset val="128"/>
          </rPr>
          <t>し50％超、51％未満の場合のみ</t>
        </r>
        <r>
          <rPr>
            <sz val="7"/>
            <color indexed="81"/>
            <rFont val="ＭＳ Ｐゴシック"/>
            <family val="3"/>
            <charset val="128"/>
          </rPr>
          <t>端数</t>
        </r>
        <r>
          <rPr>
            <u/>
            <sz val="7"/>
            <color indexed="81"/>
            <rFont val="ＭＳ Ｐゴシック"/>
            <family val="3"/>
            <charset val="128"/>
          </rPr>
          <t>切り上げ</t>
        </r>
        <r>
          <rPr>
            <sz val="7"/>
            <color indexed="81"/>
            <rFont val="ＭＳ Ｐゴシック"/>
            <family val="3"/>
            <charset val="128"/>
          </rPr>
          <t>で</t>
        </r>
        <r>
          <rPr>
            <b/>
            <sz val="7"/>
            <color indexed="81"/>
            <rFont val="ＭＳ Ｐゴシック"/>
            <family val="3"/>
            <charset val="128"/>
          </rPr>
          <t>51％</t>
        </r>
        <r>
          <rPr>
            <sz val="7"/>
            <color indexed="81"/>
            <rFont val="ＭＳ Ｐゴシック"/>
            <family val="3"/>
            <charset val="128"/>
          </rPr>
          <t>としています</t>
        </r>
      </text>
    </comment>
    <comment ref="I33" authorId="1" shapeId="0">
      <text>
        <r>
          <rPr>
            <b/>
            <sz val="8"/>
            <color indexed="81"/>
            <rFont val="ＭＳ Ｐゴシック"/>
            <family val="3"/>
            <charset val="128"/>
          </rPr>
          <t>①の株式総数は必ず入力してください。入力しないと５表の計算ができません。</t>
        </r>
      </text>
    </comment>
    <comment ref="L33" authorId="1" shapeId="0">
      <text>
        <r>
          <rPr>
            <b/>
            <sz val="8"/>
            <color indexed="81"/>
            <rFont val="ＭＳ Ｐゴシック"/>
            <family val="3"/>
            <charset val="128"/>
          </rPr>
          <t>④の議決権総数は必ず入力してください。入力しないと㋩の議決権割合の計算ができません。</t>
        </r>
      </text>
    </comment>
  </commentList>
</comments>
</file>

<file path=xl/comments2.xml><?xml version="1.0" encoding="utf-8"?>
<comments xmlns="http://schemas.openxmlformats.org/spreadsheetml/2006/main">
  <authors>
    <author>今村圭一</author>
  </authors>
  <commentList>
    <comment ref="F6" authorId="0" shapeId="0">
      <text>
        <r>
          <rPr>
            <sz val="7"/>
            <color indexed="81"/>
            <rFont val="ＭＳ Ｐゴシック"/>
            <family val="3"/>
            <charset val="128"/>
          </rPr>
          <t>この欄のデータを</t>
        </r>
        <r>
          <rPr>
            <b/>
            <sz val="7"/>
            <color indexed="81"/>
            <rFont val="ＭＳ Ｐゴシック"/>
            <family val="3"/>
            <charset val="128"/>
          </rPr>
          <t>７表</t>
        </r>
        <r>
          <rPr>
            <sz val="7"/>
            <color indexed="81"/>
            <rFont val="ＭＳ Ｐゴシック"/>
            <family val="3"/>
            <charset val="128"/>
          </rPr>
          <t>の⑪欄に参照しています</t>
        </r>
      </text>
    </comment>
    <comment ref="Q6" authorId="0" shapeId="0">
      <text>
        <r>
          <rPr>
            <sz val="7"/>
            <color indexed="81"/>
            <rFont val="ＭＳ Ｐゴシック"/>
            <family val="3"/>
            <charset val="128"/>
          </rPr>
          <t>直前期末以前１年間の</t>
        </r>
        <r>
          <rPr>
            <u/>
            <sz val="7"/>
            <color indexed="81"/>
            <rFont val="ＭＳ Ｐゴシック"/>
            <family val="3"/>
            <charset val="128"/>
          </rPr>
          <t>継続勤務</t>
        </r>
        <r>
          <rPr>
            <sz val="7"/>
            <color indexed="81"/>
            <rFont val="ＭＳ Ｐゴシック"/>
            <family val="3"/>
            <charset val="128"/>
          </rPr>
          <t>従業員数
※役員は</t>
        </r>
        <r>
          <rPr>
            <u/>
            <sz val="7"/>
            <color indexed="81"/>
            <rFont val="ＭＳ Ｐゴシック"/>
            <family val="3"/>
            <charset val="128"/>
          </rPr>
          <t>含まない</t>
        </r>
      </text>
    </comment>
    <comment ref="C17" authorId="0" shapeId="0">
      <text>
        <r>
          <rPr>
            <sz val="7"/>
            <color indexed="81"/>
            <rFont val="ＭＳ Ｐゴシック"/>
            <family val="3"/>
            <charset val="128"/>
          </rPr>
          <t>卸、小売・サービス、それ以外の判定は、直前期末以前１年以内の取引金額に基づき判定</t>
        </r>
      </text>
    </comment>
  </commentList>
</comments>
</file>

<file path=xl/comments3.xml><?xml version="1.0" encoding="utf-8"?>
<comments xmlns="http://schemas.openxmlformats.org/spreadsheetml/2006/main">
  <authors>
    <author>今村圭一</author>
  </authors>
  <commentList>
    <comment ref="AB10" authorId="0" shapeId="0">
      <text>
        <r>
          <rPr>
            <sz val="7"/>
            <color indexed="81"/>
            <rFont val="ＭＳ Ｐゴシック"/>
            <family val="3"/>
            <charset val="128"/>
          </rPr>
          <t>１％未満の端数切捨てで計算しています</t>
        </r>
      </text>
    </comment>
    <comment ref="AB14" authorId="0" shapeId="0">
      <text>
        <r>
          <rPr>
            <sz val="7"/>
            <color indexed="81"/>
            <rFont val="ＭＳ Ｐゴシック"/>
            <family val="3"/>
            <charset val="128"/>
          </rPr>
          <t>１％未満の端数切捨てで計算しています</t>
        </r>
      </text>
    </comment>
  </commentList>
</comments>
</file>

<file path=xl/comments4.xml><?xml version="1.0" encoding="utf-8"?>
<comments xmlns="http://schemas.openxmlformats.org/spreadsheetml/2006/main">
  <authors>
    <author>今村圭一</author>
  </authors>
  <commentList>
    <comment ref="X19" authorId="0" shapeId="0">
      <text>
        <r>
          <rPr>
            <sz val="7"/>
            <color indexed="81"/>
            <rFont val="ＭＳ Ｐゴシック"/>
            <family val="3"/>
            <charset val="128"/>
          </rPr>
          <t>１株未満の端数を</t>
        </r>
        <r>
          <rPr>
            <u/>
            <sz val="7"/>
            <color indexed="81"/>
            <rFont val="ＭＳ Ｐゴシック"/>
            <family val="3"/>
            <charset val="128"/>
          </rPr>
          <t>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 ref="AE19" authorId="0" shapeId="0">
      <text>
        <r>
          <rPr>
            <sz val="7"/>
            <color indexed="81"/>
            <rFont val="ＭＳ Ｐゴシック"/>
            <family val="3"/>
            <charset val="128"/>
          </rPr>
          <t>１株未満の端数を</t>
        </r>
        <r>
          <rPr>
            <u/>
            <sz val="7"/>
            <color indexed="81"/>
            <rFont val="ＭＳ Ｐゴシック"/>
            <family val="3"/>
            <charset val="128"/>
          </rPr>
          <t>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 ref="H21" authorId="0" shapeId="0">
      <text>
        <r>
          <rPr>
            <sz val="7"/>
            <color indexed="81"/>
            <rFont val="ＭＳ Ｐゴシック"/>
            <family val="3"/>
            <charset val="128"/>
          </rPr>
          <t>この欄の金額の入力は４表①で
（右⑩、⑪も同様に４表②、③で)</t>
        </r>
      </text>
    </comment>
    <comment ref="G23" authorId="0" shapeId="0">
      <text>
        <r>
          <rPr>
            <sz val="7"/>
            <color indexed="81"/>
            <rFont val="ＭＳ Ｐゴシック"/>
            <family val="3"/>
            <charset val="128"/>
          </rPr>
          <t>この欄の金額の入力は４表⑥で
（右⑮も同様に４表⑦で)</t>
        </r>
      </text>
    </comment>
    <comment ref="G25" authorId="0" shapeId="0">
      <text>
        <r>
          <rPr>
            <sz val="7"/>
            <color indexed="81"/>
            <rFont val="ＭＳ Ｐゴシック"/>
            <family val="3"/>
            <charset val="128"/>
          </rPr>
          <t>この欄の金額の入力は４表⑥で
（右⑮も同様に４表⑦で)</t>
        </r>
      </text>
    </comment>
  </commentList>
</comments>
</file>

<file path=xl/comments5.xml><?xml version="1.0" encoding="utf-8"?>
<comments xmlns="http://schemas.openxmlformats.org/spreadsheetml/2006/main">
  <authors>
    <author>今村圭一</author>
  </authors>
  <commentList>
    <comment ref="L5" authorId="0" shapeId="0">
      <text>
        <r>
          <rPr>
            <sz val="7"/>
            <color indexed="81"/>
            <rFont val="ＭＳ Ｐゴシック"/>
            <family val="3"/>
            <charset val="128"/>
          </rPr>
          <t>資本金</t>
        </r>
        <r>
          <rPr>
            <b/>
            <u/>
            <sz val="7"/>
            <color indexed="81"/>
            <rFont val="ＭＳ Ｐゴシック"/>
            <family val="3"/>
            <charset val="128"/>
          </rPr>
          <t>等</t>
        </r>
        <r>
          <rPr>
            <sz val="7"/>
            <color indexed="81"/>
            <rFont val="ＭＳ Ｐゴシック"/>
            <family val="3"/>
            <charset val="128"/>
          </rPr>
          <t>の額であることに注意！
資本準備金があるときはその額も足すこと
（法人税申告書別表五（一）の36の④の額）</t>
        </r>
      </text>
    </comment>
    <comment ref="U5" authorId="0" shapeId="0">
      <text>
        <r>
          <rPr>
            <u/>
            <sz val="7"/>
            <color indexed="81"/>
            <rFont val="ＭＳ Ｐゴシック"/>
            <family val="3"/>
            <charset val="128"/>
          </rPr>
          <t>直前期末</t>
        </r>
        <r>
          <rPr>
            <sz val="7"/>
            <color indexed="81"/>
            <rFont val="ＭＳ Ｐゴシック"/>
            <family val="3"/>
            <charset val="128"/>
          </rPr>
          <t>時点の株式数であることに注意
（１表の１の①欄と時点が異なる。③も同じ）</t>
        </r>
      </text>
    </comment>
    <comment ref="AE5" authorId="0" shapeId="0">
      <text>
        <r>
          <rPr>
            <sz val="7"/>
            <color indexed="81"/>
            <rFont val="ＭＳ Ｐゴシック"/>
            <family val="3"/>
            <charset val="128"/>
          </rPr>
          <t>未入力の場合はゼロと判断して以下の計算をします</t>
        </r>
      </text>
    </comment>
    <comment ref="M17" authorId="0" shapeId="0">
      <text>
        <r>
          <rPr>
            <sz val="7"/>
            <color indexed="81"/>
            <rFont val="ＭＳ Ｐゴシック"/>
            <family val="3"/>
            <charset val="128"/>
          </rPr>
          <t>非経常的な損失がある場合にはその額を利益金額から控除して計算する（その結果マイナスの時はゼロとする）</t>
        </r>
      </text>
    </comment>
    <comment ref="BF17" authorId="0" shapeId="0">
      <text>
        <r>
          <rPr>
            <sz val="7"/>
            <color indexed="81"/>
            <rFont val="ＭＳ Ｐゴシック"/>
            <family val="3"/>
            <charset val="128"/>
          </rPr>
          <t>マイナスの時はゼロとしています</t>
        </r>
      </text>
    </comment>
    <comment ref="AV18" authorId="0" shapeId="0">
      <text>
        <r>
          <rPr>
            <sz val="7"/>
            <color indexed="81"/>
            <rFont val="ＭＳ Ｐゴシック"/>
            <family val="3"/>
            <charset val="128"/>
          </rPr>
          <t>マイナスの時はゼロとしています</t>
        </r>
      </text>
    </comment>
    <comment ref="BF19" authorId="0" shapeId="0">
      <text>
        <r>
          <rPr>
            <sz val="7"/>
            <color indexed="81"/>
            <rFont val="ＭＳ Ｐゴシック"/>
            <family val="3"/>
            <charset val="128"/>
          </rPr>
          <t>マイナスの時はゼロとしています</t>
        </r>
      </text>
    </comment>
    <comment ref="AV20" authorId="0" shapeId="0">
      <text>
        <r>
          <rPr>
            <sz val="7"/>
            <color indexed="81"/>
            <rFont val="ＭＳ Ｐゴシック"/>
            <family val="3"/>
            <charset val="128"/>
          </rPr>
          <t>マイナスの時はゼロとしています</t>
        </r>
      </text>
    </comment>
    <comment ref="BF21" authorId="0" shapeId="0">
      <text>
        <r>
          <rPr>
            <sz val="7"/>
            <color indexed="81"/>
            <rFont val="ＭＳ Ｐゴシック"/>
            <family val="3"/>
            <charset val="128"/>
          </rPr>
          <t>マイナスの時はゼロとしています</t>
        </r>
      </text>
    </comment>
    <comment ref="BF24" authorId="0" shapeId="0">
      <text>
        <r>
          <rPr>
            <sz val="7"/>
            <color indexed="81"/>
            <rFont val="ＭＳ Ｐゴシック"/>
            <family val="3"/>
            <charset val="128"/>
          </rPr>
          <t>マイナスの時はゼロとしています</t>
        </r>
      </text>
    </comment>
    <comment ref="AR25" authorId="0" shapeId="0">
      <text>
        <r>
          <rPr>
            <sz val="7"/>
            <color indexed="81"/>
            <rFont val="ＭＳ Ｐゴシック"/>
            <family val="3"/>
            <charset val="128"/>
          </rPr>
          <t>マイナスの時はゼロとしています</t>
        </r>
      </text>
    </comment>
    <comment ref="H28" authorId="0" shapeId="0">
      <text>
        <r>
          <rPr>
            <sz val="7"/>
            <color indexed="81"/>
            <rFont val="ＭＳ Ｐゴシック"/>
            <family val="3"/>
            <charset val="128"/>
          </rPr>
          <t>資本金</t>
        </r>
        <r>
          <rPr>
            <b/>
            <u/>
            <sz val="7"/>
            <color indexed="81"/>
            <rFont val="ＭＳ Ｐゴシック"/>
            <family val="3"/>
            <charset val="128"/>
          </rPr>
          <t>等</t>
        </r>
        <r>
          <rPr>
            <sz val="7"/>
            <color indexed="81"/>
            <rFont val="ＭＳ Ｐゴシック"/>
            <family val="3"/>
            <charset val="128"/>
          </rPr>
          <t>の額であることに注意！
資本準備金があるときはその額も足すこと
（法人税申告書別表五（一）の36の④の額）</t>
        </r>
      </text>
    </comment>
    <comment ref="AV28" authorId="0" shapeId="0">
      <text>
        <r>
          <rPr>
            <sz val="7"/>
            <color indexed="81"/>
            <rFont val="ＭＳ Ｐゴシック"/>
            <family val="3"/>
            <charset val="128"/>
          </rPr>
          <t>マイナスの時はゼロとしています</t>
        </r>
      </text>
    </comment>
    <comment ref="AV30" authorId="0" shapeId="0">
      <text>
        <r>
          <rPr>
            <sz val="7"/>
            <color indexed="81"/>
            <rFont val="ＭＳ Ｐゴシック"/>
            <family val="3"/>
            <charset val="128"/>
          </rPr>
          <t>マイナスの時はゼロとしています</t>
        </r>
      </text>
    </comment>
    <comment ref="I31" authorId="0" shapeId="0">
      <text>
        <r>
          <rPr>
            <sz val="7"/>
            <color indexed="81"/>
            <rFont val="ＭＳ Ｐゴシック"/>
            <family val="3"/>
            <charset val="128"/>
          </rPr>
          <t>①欄の金額を参照しています</t>
        </r>
      </text>
    </comment>
    <comment ref="T31" authorId="0" shapeId="0">
      <text>
        <r>
          <rPr>
            <sz val="7"/>
            <color indexed="81"/>
            <rFont val="ＭＳ Ｐゴシック"/>
            <family val="3"/>
            <charset val="128"/>
          </rPr>
          <t>未入力の場合はゼロと判断して７表の計算をします</t>
        </r>
      </text>
    </comment>
    <comment ref="I34" authorId="0" shapeId="0">
      <text>
        <r>
          <rPr>
            <sz val="7"/>
            <color indexed="81"/>
            <rFont val="ＭＳ Ｐゴシック"/>
            <family val="3"/>
            <charset val="128"/>
          </rPr>
          <t>直前期末の額と同額の場合は、上欄と同じ額を入れてください</t>
        </r>
      </text>
    </comment>
    <comment ref="AR35" authorId="0" shapeId="0">
      <text>
        <r>
          <rPr>
            <sz val="7"/>
            <color indexed="81"/>
            <rFont val="ＭＳ Ｐゴシック"/>
            <family val="3"/>
            <charset val="128"/>
          </rPr>
          <t>マイナスの時はゼロとしています</t>
        </r>
      </text>
    </comment>
    <comment ref="K38" authorId="0" shapeId="0">
      <text>
        <r>
          <rPr>
            <sz val="7"/>
            <color indexed="81"/>
            <rFont val="ＭＳ Ｐゴシック"/>
            <family val="3"/>
            <charset val="128"/>
          </rPr>
          <t>これらの月は、１表の１の「課税時期」の「月」の数値を参照しています</t>
        </r>
      </text>
    </comment>
    <comment ref="P38" authorId="0" shapeId="0">
      <text>
        <r>
          <rPr>
            <sz val="7"/>
            <color indexed="81"/>
            <rFont val="ＭＳ Ｐゴシック"/>
            <family val="3"/>
            <charset val="128"/>
          </rPr>
          <t>㋷～㋻、⑳、及び㋕～㋞、㉓欄のいずれかの数値が</t>
        </r>
        <r>
          <rPr>
            <b/>
            <sz val="7"/>
            <color indexed="81"/>
            <rFont val="ＭＳ Ｐゴシック"/>
            <family val="3"/>
            <charset val="128"/>
          </rPr>
          <t>ゼロと表示</t>
        </r>
        <r>
          <rPr>
            <sz val="7"/>
            <color indexed="81"/>
            <rFont val="ＭＳ Ｐゴシック"/>
            <family val="3"/>
            <charset val="128"/>
          </rPr>
          <t>されている場合は、参照すべき類似業種株価データが未入力（未公表）の月を選択しているためであり、</t>
        </r>
        <r>
          <rPr>
            <b/>
            <sz val="7"/>
            <color indexed="81"/>
            <rFont val="ＭＳ Ｐゴシック"/>
            <family val="3"/>
            <charset val="128"/>
          </rPr>
          <t>正しい計算ができません。</t>
        </r>
        <r>
          <rPr>
            <sz val="7"/>
            <color indexed="81"/>
            <rFont val="ＭＳ Ｐゴシック"/>
            <family val="3"/>
            <charset val="128"/>
          </rPr>
          <t xml:space="preserve">
１表の１の「課税時期」の「</t>
        </r>
        <r>
          <rPr>
            <b/>
            <sz val="7"/>
            <color indexed="81"/>
            <rFont val="ＭＳ Ｐゴシック"/>
            <family val="3"/>
            <charset val="128"/>
          </rPr>
          <t>月</t>
        </r>
        <r>
          <rPr>
            <sz val="7"/>
            <color indexed="81"/>
            <rFont val="ＭＳ Ｐゴシック"/>
            <family val="3"/>
            <charset val="128"/>
          </rPr>
          <t>」の数値を</t>
        </r>
        <r>
          <rPr>
            <b/>
            <sz val="7"/>
            <color indexed="81"/>
            <rFont val="ＭＳ Ｐゴシック"/>
            <family val="3"/>
            <charset val="128"/>
          </rPr>
          <t>訂正</t>
        </r>
        <r>
          <rPr>
            <sz val="7"/>
            <color indexed="81"/>
            <rFont val="ＭＳ Ｐゴシック"/>
            <family val="3"/>
            <charset val="128"/>
          </rPr>
          <t xml:space="preserve">してください。
</t>
        </r>
        <r>
          <rPr>
            <sz val="6"/>
            <color indexed="81"/>
            <rFont val="ＭＳ Ｐゴシック"/>
            <family val="3"/>
            <charset val="128"/>
          </rPr>
          <t>※注意喚起のため、その</t>
        </r>
        <r>
          <rPr>
            <b/>
            <sz val="6"/>
            <color indexed="81"/>
            <rFont val="ＭＳ Ｐゴシック"/>
            <family val="3"/>
            <charset val="128"/>
          </rPr>
          <t>セルが赤く表示</t>
        </r>
        <r>
          <rPr>
            <sz val="6"/>
            <color indexed="81"/>
            <rFont val="ＭＳ Ｐゴシック"/>
            <family val="3"/>
            <charset val="128"/>
          </rPr>
          <t>されます。</t>
        </r>
      </text>
    </comment>
    <comment ref="AJ71" authorId="0" shapeId="0">
      <text>
        <r>
          <rPr>
            <sz val="7"/>
            <color indexed="81"/>
            <rFont val="ＭＳ Ｐゴシック"/>
            <family val="3"/>
            <charset val="128"/>
          </rPr>
          <t>１株未満の端数</t>
        </r>
        <r>
          <rPr>
            <u/>
            <sz val="7"/>
            <color indexed="81"/>
            <rFont val="ＭＳ Ｐゴシック"/>
            <family val="3"/>
            <charset val="128"/>
          </rPr>
          <t>を切り捨てず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 ref="AR71" authorId="0" shapeId="0">
      <text>
        <r>
          <rPr>
            <sz val="7"/>
            <color indexed="81"/>
            <rFont val="ＭＳ Ｐゴシック"/>
            <family val="3"/>
            <charset val="128"/>
          </rPr>
          <t>１株未満の端数を</t>
        </r>
        <r>
          <rPr>
            <u/>
            <sz val="7"/>
            <color indexed="81"/>
            <rFont val="ＭＳ Ｐゴシック"/>
            <family val="3"/>
            <charset val="128"/>
          </rPr>
          <t>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List>
</comments>
</file>

<file path=xl/comments6.xml><?xml version="1.0" encoding="utf-8"?>
<comments xmlns="http://schemas.openxmlformats.org/spreadsheetml/2006/main">
  <authors>
    <author>今村圭一</author>
  </authors>
  <commentList>
    <comment ref="D6" authorId="0" shapeId="0">
      <text>
        <r>
          <rPr>
            <u/>
            <sz val="7"/>
            <color indexed="81"/>
            <rFont val="ＭＳ Ｐゴシック"/>
            <family val="3"/>
            <charset val="128"/>
          </rPr>
          <t>千円未満の端数</t>
        </r>
        <r>
          <rPr>
            <sz val="7"/>
            <color indexed="81"/>
            <rFont val="ＭＳ Ｐゴシック"/>
            <family val="3"/>
            <charset val="128"/>
          </rPr>
          <t>を</t>
        </r>
        <r>
          <rPr>
            <b/>
            <sz val="7"/>
            <color indexed="81"/>
            <rFont val="ＭＳ Ｐゴシック"/>
            <family val="3"/>
            <charset val="128"/>
          </rPr>
          <t>切り捨てて</t>
        </r>
        <r>
          <rPr>
            <sz val="7"/>
            <color indexed="81"/>
            <rFont val="ＭＳ Ｐゴシック"/>
            <family val="3"/>
            <charset val="128"/>
          </rPr>
          <t>記載
（以下の欄も同じ）</t>
        </r>
      </text>
    </comment>
    <comment ref="G6" authorId="0" shapeId="0">
      <text>
        <r>
          <rPr>
            <u/>
            <sz val="7"/>
            <color indexed="81"/>
            <rFont val="ＭＳ Ｐゴシック"/>
            <family val="3"/>
            <charset val="128"/>
          </rPr>
          <t>千円未満の端数</t>
        </r>
        <r>
          <rPr>
            <sz val="7"/>
            <color indexed="81"/>
            <rFont val="ＭＳ Ｐゴシック"/>
            <family val="3"/>
            <charset val="128"/>
          </rPr>
          <t>を</t>
        </r>
        <r>
          <rPr>
            <b/>
            <sz val="7"/>
            <color indexed="81"/>
            <rFont val="ＭＳ Ｐゴシック"/>
            <family val="3"/>
            <charset val="128"/>
          </rPr>
          <t>切り捨てて</t>
        </r>
        <r>
          <rPr>
            <sz val="7"/>
            <color indexed="81"/>
            <rFont val="ＭＳ Ｐゴシック"/>
            <family val="3"/>
            <charset val="128"/>
          </rPr>
          <t>記載
（以下の欄も同じ）</t>
        </r>
      </text>
    </comment>
    <comment ref="M6" authorId="0" shapeId="0">
      <text>
        <r>
          <rPr>
            <u/>
            <sz val="7"/>
            <color indexed="81"/>
            <rFont val="ＭＳ Ｐゴシック"/>
            <family val="3"/>
            <charset val="128"/>
          </rPr>
          <t>千円未満の端数</t>
        </r>
        <r>
          <rPr>
            <sz val="7"/>
            <color indexed="81"/>
            <rFont val="ＭＳ Ｐゴシック"/>
            <family val="3"/>
            <charset val="128"/>
          </rPr>
          <t>を</t>
        </r>
        <r>
          <rPr>
            <b/>
            <sz val="7"/>
            <color indexed="81"/>
            <rFont val="ＭＳ Ｐゴシック"/>
            <family val="3"/>
            <charset val="128"/>
          </rPr>
          <t>切り捨てて</t>
        </r>
        <r>
          <rPr>
            <sz val="7"/>
            <color indexed="81"/>
            <rFont val="ＭＳ Ｐゴシック"/>
            <family val="3"/>
            <charset val="128"/>
          </rPr>
          <t>記載
（以下の欄も同じ）</t>
        </r>
      </text>
    </comment>
    <comment ref="Q6" authorId="0" shapeId="0">
      <text>
        <r>
          <rPr>
            <u/>
            <sz val="7"/>
            <color indexed="81"/>
            <rFont val="ＭＳ Ｐゴシック"/>
            <family val="3"/>
            <charset val="128"/>
          </rPr>
          <t>千円未満の端数</t>
        </r>
        <r>
          <rPr>
            <sz val="7"/>
            <color indexed="81"/>
            <rFont val="ＭＳ Ｐゴシック"/>
            <family val="3"/>
            <charset val="128"/>
          </rPr>
          <t>を</t>
        </r>
        <r>
          <rPr>
            <b/>
            <sz val="7"/>
            <color indexed="81"/>
            <rFont val="ＭＳ Ｐゴシック"/>
            <family val="3"/>
            <charset val="128"/>
          </rPr>
          <t>切り捨てて</t>
        </r>
        <r>
          <rPr>
            <sz val="7"/>
            <color indexed="81"/>
            <rFont val="ＭＳ Ｐゴシック"/>
            <family val="3"/>
            <charset val="128"/>
          </rPr>
          <t>記載
（以下の欄も同じ）</t>
        </r>
      </text>
    </comment>
    <comment ref="C26" authorId="0" shapeId="0">
      <text>
        <r>
          <rPr>
            <sz val="7"/>
            <color indexed="81"/>
            <rFont val="ＭＳ Ｐゴシック"/>
            <family val="3"/>
            <charset val="128"/>
          </rPr>
          <t>所有目的にかかわらず、すべての株式等が該当</t>
        </r>
      </text>
    </comment>
    <comment ref="E26" authorId="0" shapeId="0">
      <text>
        <r>
          <rPr>
            <b/>
            <sz val="7"/>
            <color indexed="81"/>
            <rFont val="ＭＳ Ｐゴシック"/>
            <family val="3"/>
            <charset val="128"/>
          </rPr>
          <t>株式等保有特定会社</t>
        </r>
        <r>
          <rPr>
            <sz val="7"/>
            <color indexed="81"/>
            <rFont val="ＭＳ Ｐゴシック"/>
            <family val="3"/>
            <charset val="128"/>
          </rPr>
          <t xml:space="preserve">の場合は、必ず数値を入力してください
</t>
        </r>
        <r>
          <rPr>
            <sz val="6.5"/>
            <color indexed="81"/>
            <rFont val="ＭＳ Ｐゴシック"/>
            <family val="3"/>
            <charset val="128"/>
          </rPr>
          <t>（データが未入力の場合は８表の計算ができません）</t>
        </r>
      </text>
    </comment>
    <comment ref="H26" authorId="0" shapeId="0">
      <text>
        <r>
          <rPr>
            <b/>
            <sz val="7"/>
            <color indexed="81"/>
            <rFont val="ＭＳ Ｐゴシック"/>
            <family val="3"/>
            <charset val="128"/>
          </rPr>
          <t>株式等保有特定会社</t>
        </r>
        <r>
          <rPr>
            <sz val="7"/>
            <color indexed="81"/>
            <rFont val="ＭＳ Ｐゴシック"/>
            <family val="3"/>
            <charset val="128"/>
          </rPr>
          <t xml:space="preserve">の場合は、必ず数値を入力してください
</t>
        </r>
        <r>
          <rPr>
            <sz val="6.5"/>
            <color indexed="81"/>
            <rFont val="ＭＳ Ｐゴシック"/>
            <family val="3"/>
            <charset val="128"/>
          </rPr>
          <t>（データが未入力の場合は７表の計算ができません）</t>
        </r>
      </text>
    </comment>
  </commentList>
</comments>
</file>

<file path=xl/comments7.xml><?xml version="1.0" encoding="utf-8"?>
<comments xmlns="http://schemas.openxmlformats.org/spreadsheetml/2006/main">
  <authors>
    <author>今村圭一</author>
  </authors>
  <commentList>
    <comment ref="I5" authorId="0" shapeId="0">
      <text>
        <r>
          <rPr>
            <sz val="7"/>
            <color indexed="81"/>
            <rFont val="ＭＳ Ｐゴシック"/>
            <family val="3"/>
            <charset val="128"/>
          </rPr>
          <t>法人から受ける株式・出資に係る剰余金の配当、利益の配当、出資に係る剰余金の分配の総額をいう</t>
        </r>
      </text>
    </comment>
    <comment ref="M5" authorId="0" shapeId="0">
      <text>
        <r>
          <rPr>
            <sz val="7"/>
            <color indexed="81"/>
            <rFont val="ＭＳ Ｐゴシック"/>
            <family val="3"/>
            <charset val="128"/>
          </rPr>
          <t>千円未満の端数は</t>
        </r>
        <r>
          <rPr>
            <b/>
            <sz val="7"/>
            <color indexed="81"/>
            <rFont val="ＭＳ Ｐゴシック"/>
            <family val="3"/>
            <charset val="128"/>
          </rPr>
          <t>切り捨てて</t>
        </r>
        <r>
          <rPr>
            <sz val="7"/>
            <color indexed="81"/>
            <rFont val="ＭＳ Ｐゴシック"/>
            <family val="3"/>
            <charset val="128"/>
          </rPr>
          <t>入力してください （②も同じ）</t>
        </r>
      </text>
    </comment>
    <comment ref="AM6" authorId="0" shapeId="0">
      <text>
        <r>
          <rPr>
            <sz val="7"/>
            <color indexed="81"/>
            <rFont val="ＭＳ Ｐゴシック"/>
            <family val="3"/>
            <charset val="128"/>
          </rPr>
          <t>受取配当金額を超える</t>
        </r>
        <r>
          <rPr>
            <b/>
            <sz val="7"/>
            <color indexed="81"/>
            <rFont val="ＭＳ Ｐゴシック"/>
            <family val="3"/>
            <charset val="128"/>
          </rPr>
          <t>営業損失</t>
        </r>
        <r>
          <rPr>
            <sz val="7"/>
            <color indexed="81"/>
            <rFont val="ＭＳ Ｐゴシック"/>
            <family val="3"/>
            <charset val="128"/>
          </rPr>
          <t>がある場合は、収受割合は「</t>
        </r>
        <r>
          <rPr>
            <b/>
            <sz val="7"/>
            <color indexed="81"/>
            <rFont val="ＭＳ Ｐゴシック"/>
            <family val="3"/>
            <charset val="128"/>
          </rPr>
          <t>１</t>
        </r>
        <r>
          <rPr>
            <sz val="7"/>
            <color indexed="81"/>
            <rFont val="ＭＳ Ｐゴシック"/>
            <family val="3"/>
            <charset val="128"/>
          </rPr>
          <t>」とします</t>
        </r>
      </text>
    </comment>
    <comment ref="I7" authorId="0" shapeId="0">
      <text>
        <r>
          <rPr>
            <sz val="7"/>
            <color indexed="81"/>
            <rFont val="ＭＳ Ｐゴシック"/>
            <family val="3"/>
            <charset val="128"/>
          </rPr>
          <t>営業利益の金額に受取配当金等が含まれている場合には、その額を控除した額</t>
        </r>
      </text>
    </comment>
    <comment ref="M7" authorId="0" shapeId="0">
      <text>
        <r>
          <rPr>
            <sz val="7"/>
            <color indexed="81"/>
            <rFont val="ＭＳ Ｐゴシック"/>
            <family val="3"/>
            <charset val="128"/>
          </rPr>
          <t>千円未満の端数は</t>
        </r>
        <r>
          <rPr>
            <b/>
            <sz val="7"/>
            <color indexed="81"/>
            <rFont val="ＭＳ Ｐゴシック"/>
            <family val="3"/>
            <charset val="128"/>
          </rPr>
          <t>切り捨てて</t>
        </r>
        <r>
          <rPr>
            <sz val="7"/>
            <color indexed="81"/>
            <rFont val="ＭＳ Ｐゴシック"/>
            <family val="3"/>
            <charset val="128"/>
          </rPr>
          <t>入力してください また、営業損失の場合は負数（マイナス）で入力してください （②も同じ）</t>
        </r>
      </text>
    </comment>
    <comment ref="T17" authorId="0" shapeId="0">
      <text>
        <r>
          <rPr>
            <sz val="7"/>
            <color indexed="81"/>
            <rFont val="ＭＳ Ｐゴシック"/>
            <family val="3"/>
            <charset val="128"/>
          </rPr>
          <t>５表の㋺の金額を参照しています
この欄が</t>
        </r>
        <r>
          <rPr>
            <u/>
            <sz val="7"/>
            <color indexed="81"/>
            <rFont val="ＭＳ Ｐゴシック"/>
            <family val="3"/>
            <charset val="128"/>
          </rPr>
          <t>空欄のとき</t>
        </r>
        <r>
          <rPr>
            <sz val="7"/>
            <color indexed="81"/>
            <rFont val="ＭＳ Ｐゴシック"/>
            <family val="3"/>
            <charset val="128"/>
          </rPr>
          <t>は、５表の㋺に金額を入れてください
また、５表が直前期末でなく、</t>
        </r>
        <r>
          <rPr>
            <u/>
            <sz val="7"/>
            <color indexed="81"/>
            <rFont val="ＭＳ Ｐゴシック"/>
            <family val="3"/>
            <charset val="128"/>
          </rPr>
          <t>課税時期における</t>
        </r>
        <r>
          <rPr>
            <sz val="7"/>
            <color indexed="81"/>
            <rFont val="ＭＳ Ｐゴシック"/>
            <family val="3"/>
            <charset val="128"/>
          </rPr>
          <t>資産の内容で記載されている場合には、シート保護を解除し、</t>
        </r>
        <r>
          <rPr>
            <b/>
            <u/>
            <sz val="7"/>
            <color indexed="81"/>
            <rFont val="ＭＳ Ｐゴシック"/>
            <family val="3"/>
            <charset val="128"/>
          </rPr>
          <t>直前期末の額</t>
        </r>
        <r>
          <rPr>
            <sz val="7"/>
            <color indexed="81"/>
            <rFont val="ＭＳ Ｐゴシック"/>
            <family val="3"/>
            <charset val="128"/>
          </rPr>
          <t>をここに直接入れてください</t>
        </r>
        <r>
          <rPr>
            <sz val="6"/>
            <color indexed="81"/>
            <rFont val="ＭＳ Ｐゴシック"/>
            <family val="3"/>
            <charset val="128"/>
          </rPr>
          <t xml:space="preserve"> （仮決算を組んでいるとき）</t>
        </r>
      </text>
    </comment>
    <comment ref="AE17" authorId="0" shapeId="0">
      <text>
        <r>
          <rPr>
            <sz val="7"/>
            <color indexed="81"/>
            <rFont val="ＭＳ Ｐゴシック"/>
            <family val="3"/>
            <charset val="128"/>
          </rPr>
          <t>「１表の２」の「直前期末の総資産価額」を参照しています
この欄が</t>
        </r>
        <r>
          <rPr>
            <u/>
            <sz val="7"/>
            <color indexed="81"/>
            <rFont val="ＭＳ Ｐゴシック"/>
            <family val="3"/>
            <charset val="128"/>
          </rPr>
          <t>空欄のとき</t>
        </r>
        <r>
          <rPr>
            <sz val="7"/>
            <color indexed="81"/>
            <rFont val="ＭＳ Ｐゴシック"/>
            <family val="3"/>
            <charset val="128"/>
          </rPr>
          <t>は、「１表の２」の該当欄に金額を入れてください</t>
        </r>
      </text>
    </comment>
    <comment ref="AE59" authorId="0" shapeId="0">
      <text>
        <r>
          <rPr>
            <sz val="7"/>
            <color indexed="81"/>
            <rFont val="ＭＳ Ｐゴシック"/>
            <family val="3"/>
            <charset val="128"/>
          </rPr>
          <t>１株未満の端数</t>
        </r>
        <r>
          <rPr>
            <u/>
            <sz val="7"/>
            <color indexed="81"/>
            <rFont val="ＭＳ Ｐゴシック"/>
            <family val="3"/>
            <charset val="128"/>
          </rPr>
          <t>を切り捨てず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 ref="AL59" authorId="0" shapeId="0">
      <text>
        <r>
          <rPr>
            <sz val="7"/>
            <color indexed="81"/>
            <rFont val="ＭＳ Ｐゴシック"/>
            <family val="3"/>
            <charset val="128"/>
          </rPr>
          <t>１株未満の端数を</t>
        </r>
        <r>
          <rPr>
            <u/>
            <sz val="7"/>
            <color indexed="81"/>
            <rFont val="ＭＳ Ｐゴシック"/>
            <family val="3"/>
            <charset val="128"/>
          </rPr>
          <t>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List>
</comments>
</file>

<file path=xl/comments8.xml><?xml version="1.0" encoding="utf-8"?>
<comments xmlns="http://schemas.openxmlformats.org/spreadsheetml/2006/main">
  <authors>
    <author>今村圭一</author>
  </authors>
  <commentList>
    <comment ref="P8" authorId="0" shapeId="0">
      <text>
        <r>
          <rPr>
            <sz val="7"/>
            <color indexed="81"/>
            <rFont val="ＭＳ Ｐゴシック"/>
            <family val="3"/>
            <charset val="128"/>
          </rPr>
          <t>第５表の㋥及び㋭の金額に株式等</t>
        </r>
        <r>
          <rPr>
            <b/>
            <sz val="7"/>
            <color indexed="81"/>
            <rFont val="ＭＳ Ｐゴシック"/>
            <family val="3"/>
            <charset val="128"/>
          </rPr>
          <t>以外</t>
        </r>
        <r>
          <rPr>
            <sz val="7"/>
            <color indexed="81"/>
            <rFont val="ＭＳ Ｐゴシック"/>
            <family val="3"/>
            <charset val="128"/>
          </rPr>
          <t>の資産に係る金額が含まれている場合には、シート保護を解除し、</t>
        </r>
        <r>
          <rPr>
            <u/>
            <sz val="7"/>
            <color indexed="81"/>
            <rFont val="ＭＳ Ｐゴシック"/>
            <family val="3"/>
            <charset val="128"/>
          </rPr>
          <t>その金額を</t>
        </r>
        <r>
          <rPr>
            <b/>
            <u/>
            <sz val="7"/>
            <color indexed="81"/>
            <rFont val="ＭＳ Ｐゴシック"/>
            <family val="3"/>
            <charset val="128"/>
          </rPr>
          <t>除いて</t>
        </r>
        <r>
          <rPr>
            <u/>
            <sz val="7"/>
            <color indexed="81"/>
            <rFont val="ＭＳ Ｐゴシック"/>
            <family val="3"/>
            <charset val="128"/>
          </rPr>
          <t>計算</t>
        </r>
        <r>
          <rPr>
            <sz val="7"/>
            <color indexed="81"/>
            <rFont val="ＭＳ Ｐゴシック"/>
            <family val="3"/>
            <charset val="128"/>
          </rPr>
          <t>した額を直接入力してください</t>
        </r>
      </text>
    </comment>
    <comment ref="J31" authorId="0" shapeId="0">
      <text>
        <r>
          <rPr>
            <sz val="7"/>
            <color indexed="81"/>
            <rFont val="ＭＳ Ｐゴシック"/>
            <family val="3"/>
            <charset val="128"/>
          </rPr>
          <t>第５表の㋥及び㋭の金額に株式等</t>
        </r>
        <r>
          <rPr>
            <b/>
            <sz val="7"/>
            <color indexed="81"/>
            <rFont val="ＭＳ Ｐゴシック"/>
            <family val="3"/>
            <charset val="128"/>
          </rPr>
          <t>以外</t>
        </r>
        <r>
          <rPr>
            <sz val="7"/>
            <color indexed="81"/>
            <rFont val="ＭＳ Ｐゴシック"/>
            <family val="3"/>
            <charset val="128"/>
          </rPr>
          <t>の資産に係る金額が含まれている場合には、シート保護を解除し、</t>
        </r>
        <r>
          <rPr>
            <u/>
            <sz val="7"/>
            <color indexed="81"/>
            <rFont val="ＭＳ Ｐゴシック"/>
            <family val="3"/>
            <charset val="128"/>
          </rPr>
          <t>その金額を</t>
        </r>
        <r>
          <rPr>
            <b/>
            <u/>
            <sz val="7"/>
            <color indexed="81"/>
            <rFont val="ＭＳ Ｐゴシック"/>
            <family val="3"/>
            <charset val="128"/>
          </rPr>
          <t>除いて</t>
        </r>
        <r>
          <rPr>
            <u/>
            <sz val="7"/>
            <color indexed="81"/>
            <rFont val="ＭＳ Ｐゴシック"/>
            <family val="3"/>
            <charset val="128"/>
          </rPr>
          <t>計算</t>
        </r>
        <r>
          <rPr>
            <sz val="7"/>
            <color indexed="81"/>
            <rFont val="ＭＳ Ｐゴシック"/>
            <family val="3"/>
            <charset val="128"/>
          </rPr>
          <t>した額を直接入力してください</t>
        </r>
      </text>
    </comment>
    <comment ref="R31" authorId="0" shapeId="0">
      <text>
        <r>
          <rPr>
            <sz val="7"/>
            <color indexed="81"/>
            <rFont val="ＭＳ Ｐゴシック"/>
            <family val="3"/>
            <charset val="128"/>
          </rPr>
          <t>マイナスの時はゼロとします</t>
        </r>
      </text>
    </comment>
  </commentList>
</comments>
</file>

<file path=xl/sharedStrings.xml><?xml version="1.0" encoding="utf-8"?>
<sst xmlns="http://schemas.openxmlformats.org/spreadsheetml/2006/main" count="3097" uniqueCount="1281">
  <si>
    <t>自</t>
    <rPh sb="0" eb="1">
      <t>ジ</t>
    </rPh>
    <phoneticPr fontId="2"/>
  </si>
  <si>
    <t>年</t>
    <rPh sb="0" eb="1">
      <t>ネン</t>
    </rPh>
    <phoneticPr fontId="2"/>
  </si>
  <si>
    <t>月</t>
    <rPh sb="0" eb="1">
      <t>ガツ</t>
    </rPh>
    <phoneticPr fontId="2"/>
  </si>
  <si>
    <t>日</t>
    <rPh sb="0" eb="1">
      <t>ニチ</t>
    </rPh>
    <phoneticPr fontId="2"/>
  </si>
  <si>
    <t>株</t>
    <rPh sb="0" eb="1">
      <t>カブ</t>
    </rPh>
    <phoneticPr fontId="2"/>
  </si>
  <si>
    <t>）</t>
    <phoneticPr fontId="2"/>
  </si>
  <si>
    <t>㋑</t>
    <phoneticPr fontId="2"/>
  </si>
  <si>
    <t>㋥</t>
    <phoneticPr fontId="2"/>
  </si>
  <si>
    <t>㋭</t>
    <phoneticPr fontId="2"/>
  </si>
  <si>
    <t>㋬</t>
    <phoneticPr fontId="2"/>
  </si>
  <si>
    <t>②</t>
    <phoneticPr fontId="2"/>
  </si>
  <si>
    <t>⑤</t>
    <phoneticPr fontId="2"/>
  </si>
  <si>
    <t>③</t>
    <phoneticPr fontId="2"/>
  </si>
  <si>
    <t>⑥</t>
    <phoneticPr fontId="2"/>
  </si>
  <si>
    <t>①</t>
    <phoneticPr fontId="2"/>
  </si>
  <si>
    <t>④</t>
    <phoneticPr fontId="2"/>
  </si>
  <si>
    <t>個</t>
    <rPh sb="0" eb="1">
      <t>コ</t>
    </rPh>
    <phoneticPr fontId="2"/>
  </si>
  <si>
    <t>％</t>
    <phoneticPr fontId="2"/>
  </si>
  <si>
    <t>平成</t>
    <rPh sb="0" eb="2">
      <t>ヘイセイ</t>
    </rPh>
    <phoneticPr fontId="2"/>
  </si>
  <si>
    <t>千円</t>
    <rPh sb="0" eb="2">
      <t>センエン</t>
    </rPh>
    <phoneticPr fontId="2"/>
  </si>
  <si>
    <t>＋</t>
    <phoneticPr fontId="2"/>
  </si>
  <si>
    <t>20億円以上</t>
    <rPh sb="2" eb="4">
      <t>オクエン</t>
    </rPh>
    <rPh sb="4" eb="6">
      <t>イジョウ</t>
    </rPh>
    <phoneticPr fontId="2"/>
  </si>
  <si>
    <t>20億円未満</t>
    <rPh sb="2" eb="4">
      <t>オクエン</t>
    </rPh>
    <rPh sb="4" eb="6">
      <t>ミマン</t>
    </rPh>
    <phoneticPr fontId="2"/>
  </si>
  <si>
    <t>（</t>
    <phoneticPr fontId="2"/>
  </si>
  <si>
    <t>）</t>
    <phoneticPr fontId="2"/>
  </si>
  <si>
    <t>円</t>
    <rPh sb="0" eb="1">
      <t>エン</t>
    </rPh>
    <phoneticPr fontId="2"/>
  </si>
  <si>
    <t>銭</t>
    <rPh sb="0" eb="1">
      <t>セン</t>
    </rPh>
    <phoneticPr fontId="2"/>
  </si>
  <si>
    <t>①</t>
    <phoneticPr fontId="2"/>
  </si>
  <si>
    <t>②</t>
    <phoneticPr fontId="2"/>
  </si>
  <si>
    <t>③</t>
    <phoneticPr fontId="2"/>
  </si>
  <si>
    <t>④</t>
    <phoneticPr fontId="2"/>
  </si>
  <si>
    <t>⑤</t>
    <phoneticPr fontId="2"/>
  </si>
  <si>
    <t>⑥</t>
    <phoneticPr fontId="2"/>
  </si>
  <si>
    <t>非該当</t>
    <phoneticPr fontId="2"/>
  </si>
  <si>
    <t>該当</t>
    <phoneticPr fontId="2"/>
  </si>
  <si>
    <t>①の金額</t>
    <rPh sb="2" eb="4">
      <t>キンガク</t>
    </rPh>
    <phoneticPr fontId="2"/>
  </si>
  <si>
    <t>(</t>
    <phoneticPr fontId="2"/>
  </si>
  <si>
    <t>⑦</t>
    <phoneticPr fontId="2"/>
  </si>
  <si>
    <t>⑧</t>
    <phoneticPr fontId="2"/>
  </si>
  <si>
    <t>株）</t>
    <rPh sb="0" eb="1">
      <t>カブ</t>
    </rPh>
    <phoneticPr fontId="2"/>
  </si>
  <si>
    <t>⑨</t>
    <phoneticPr fontId="2"/>
  </si>
  <si>
    <t>⑩</t>
    <phoneticPr fontId="2"/>
  </si>
  <si>
    <t>⑪</t>
    <phoneticPr fontId="2"/>
  </si>
  <si>
    <t>⑫</t>
    <phoneticPr fontId="2"/>
  </si>
  <si>
    <t>⑬</t>
    <phoneticPr fontId="2"/>
  </si>
  <si>
    <t>⑭</t>
    <phoneticPr fontId="2"/>
  </si>
  <si>
    <t>⑱</t>
    <phoneticPr fontId="2"/>
  </si>
  <si>
    <t>⑲</t>
    <phoneticPr fontId="2"/>
  </si>
  <si>
    <t>⑳</t>
    <phoneticPr fontId="2"/>
  </si>
  <si>
    <t>×</t>
    <phoneticPr fontId="2"/>
  </si>
  <si>
    <t>＝</t>
    <phoneticPr fontId="2"/>
  </si>
  <si>
    <t>50円</t>
    <rPh sb="2" eb="3">
      <t>エン</t>
    </rPh>
    <phoneticPr fontId="2"/>
  </si>
  <si>
    <t>第 ３ 表　一般の評価会社の株式及び株式に関する権利の価額の計算明細書</t>
    <phoneticPr fontId="2"/>
  </si>
  <si>
    <t>円×（1－0.</t>
    <phoneticPr fontId="2"/>
  </si>
  <si>
    <t>修正後の株式の価額</t>
    <phoneticPr fontId="2"/>
  </si>
  <si>
    <t>㉑</t>
    <phoneticPr fontId="2"/>
  </si>
  <si>
    <t>㉒</t>
    <phoneticPr fontId="2"/>
  </si>
  <si>
    <t>㉔</t>
    <phoneticPr fontId="2"/>
  </si>
  <si>
    <t>　</t>
    <phoneticPr fontId="2"/>
  </si>
  <si>
    <t>㋭</t>
    <phoneticPr fontId="2"/>
  </si>
  <si>
    <t>の金額</t>
    <rPh sb="1" eb="3">
      <t>キンガク</t>
    </rPh>
    <phoneticPr fontId="2"/>
  </si>
  <si>
    <t>㋬</t>
    <phoneticPr fontId="2"/>
  </si>
  <si>
    <t>㋣</t>
    <phoneticPr fontId="2"/>
  </si>
  <si>
    <t>㋠</t>
    <phoneticPr fontId="2"/>
  </si>
  <si>
    <t>月</t>
    <rPh sb="0" eb="1">
      <t>ツキ</t>
    </rPh>
    <phoneticPr fontId="2"/>
  </si>
  <si>
    <t>㋷</t>
    <phoneticPr fontId="2"/>
  </si>
  <si>
    <t>※</t>
    <phoneticPr fontId="2"/>
  </si>
  <si>
    <t>㋦</t>
    <phoneticPr fontId="2"/>
  </si>
  <si>
    <t>㋸</t>
    <phoneticPr fontId="2"/>
  </si>
  <si>
    <t>㋻</t>
    <phoneticPr fontId="2"/>
  </si>
  <si>
    <t>円－</t>
    <rPh sb="0" eb="1">
      <t>エン</t>
    </rPh>
    <phoneticPr fontId="2"/>
  </si>
  <si>
    <t>円＋</t>
    <rPh sb="0" eb="1">
      <t>エン</t>
    </rPh>
    <phoneticPr fontId="2"/>
  </si>
  <si>
    <t>株)</t>
    <rPh sb="0" eb="1">
      <t>カブ</t>
    </rPh>
    <phoneticPr fontId="2"/>
  </si>
  <si>
    <t>㉕</t>
    <phoneticPr fontId="2"/>
  </si>
  <si>
    <t>㉖</t>
    <phoneticPr fontId="2"/>
  </si>
  <si>
    <t>㉓</t>
    <phoneticPr fontId="2"/>
  </si>
  <si>
    <t>Ａ</t>
    <phoneticPr fontId="2"/>
  </si>
  <si>
    <t>Ｂ</t>
    <phoneticPr fontId="2"/>
  </si>
  <si>
    <t>Ｃ</t>
    <phoneticPr fontId="2"/>
  </si>
  <si>
    <t>Ｄ</t>
    <phoneticPr fontId="2"/>
  </si>
  <si>
    <t>０銭</t>
    <rPh sb="1" eb="2">
      <t>セン</t>
    </rPh>
    <phoneticPr fontId="2"/>
  </si>
  <si>
    <t>相続税評価額</t>
    <phoneticPr fontId="2"/>
  </si>
  <si>
    <t>㋑</t>
    <phoneticPr fontId="2"/>
  </si>
  <si>
    <t>㋺</t>
    <phoneticPr fontId="2"/>
  </si>
  <si>
    <t>㋩</t>
    <phoneticPr fontId="2"/>
  </si>
  <si>
    <t>(①－③)</t>
    <phoneticPr fontId="2"/>
  </si>
  <si>
    <t>B</t>
  </si>
  <si>
    <t>C</t>
  </si>
  <si>
    <t>D</t>
  </si>
  <si>
    <t>番号</t>
  </si>
  <si>
    <t>12月分</t>
  </si>
  <si>
    <t>2月分</t>
  </si>
  <si>
    <t>3月分</t>
  </si>
  <si>
    <t>4月分</t>
  </si>
  <si>
    <t>5月分</t>
  </si>
  <si>
    <t>6月分</t>
  </si>
  <si>
    <t>7月分</t>
  </si>
  <si>
    <t>8月分</t>
  </si>
  <si>
    <t>9月分</t>
  </si>
  <si>
    <t>10月分</t>
  </si>
  <si>
    <t>11月分</t>
  </si>
  <si>
    <t>総合工事業</t>
  </si>
  <si>
    <t>その他の総合工事業</t>
  </si>
  <si>
    <t>職別工事業</t>
  </si>
  <si>
    <t>設備工事業</t>
  </si>
  <si>
    <t>電気工事業</t>
  </si>
  <si>
    <t>電気通信・信号装置工事業</t>
  </si>
  <si>
    <t>その他の設備工事業</t>
  </si>
  <si>
    <t>製造業</t>
  </si>
  <si>
    <t>食料品製造業</t>
  </si>
  <si>
    <t>畜産食料品製造業</t>
  </si>
  <si>
    <t>パン・菓子製造業</t>
  </si>
  <si>
    <t>その他の食料品製造業</t>
  </si>
  <si>
    <t>飲料・たばこ・飼料製造業</t>
  </si>
  <si>
    <t>繊維工業</t>
  </si>
  <si>
    <t>パルプ・紙・紙加工品製造業</t>
  </si>
  <si>
    <t>印刷・同関連業</t>
  </si>
  <si>
    <t>化学工業</t>
  </si>
  <si>
    <t>有機化学工業製品製造業</t>
  </si>
  <si>
    <t>油脂加工製品・石けん・合成洗剤・界面活性剤・塗料製造業</t>
  </si>
  <si>
    <t>医薬品製造業</t>
  </si>
  <si>
    <t>その他の化学工業</t>
  </si>
  <si>
    <t>プラスチック製品製造業</t>
  </si>
  <si>
    <t>ゴム製品製造業</t>
  </si>
  <si>
    <t>窯業・土石製品製造業</t>
  </si>
  <si>
    <t>セメント・同製品製造業</t>
  </si>
  <si>
    <t>その他の窯業・土石製品製造業</t>
  </si>
  <si>
    <t>鉄鋼業</t>
  </si>
  <si>
    <t>非鉄金属製造業</t>
  </si>
  <si>
    <t>金属製品製造業</t>
  </si>
  <si>
    <t>建設用・建築用金属製品製造業</t>
  </si>
  <si>
    <t>その他の金属製品製造業</t>
  </si>
  <si>
    <t>はん用機械器具製造業</t>
  </si>
  <si>
    <t>生産用機械器具製造業</t>
  </si>
  <si>
    <t>金属加工機械製造業</t>
  </si>
  <si>
    <t>その他の生産用機械器具製造業</t>
  </si>
  <si>
    <t>業務用機械器具製造業</t>
  </si>
  <si>
    <t>電子部品・デバイス・電子回路製造業</t>
  </si>
  <si>
    <t>電子部品製造業</t>
  </si>
  <si>
    <t>電子回路製造業</t>
  </si>
  <si>
    <t>その他の電子部品・デバイス・電子回路製造業</t>
  </si>
  <si>
    <t>電気機械器具製造業</t>
  </si>
  <si>
    <t>発電用・送電用・配電用電気機械器具製造業</t>
  </si>
  <si>
    <t>電気計測器製造業</t>
  </si>
  <si>
    <t>その他の電気機械器具製造業</t>
  </si>
  <si>
    <t>情報通信機械器具製造業</t>
  </si>
  <si>
    <t>輸送用機械器具製造業</t>
  </si>
  <si>
    <t>自動車・同附属品製造業</t>
  </si>
  <si>
    <t>その他の輸送用機械器具製造業</t>
  </si>
  <si>
    <t>その他の製造業</t>
  </si>
  <si>
    <t>電気・ガス・熱供給・水道業</t>
  </si>
  <si>
    <t>情報通信業</t>
  </si>
  <si>
    <t>情報サービス業</t>
  </si>
  <si>
    <t>ソフトウェア業</t>
  </si>
  <si>
    <t>情報処理・提供サービス業</t>
  </si>
  <si>
    <t>インターネット附随サービス業</t>
  </si>
  <si>
    <t>映像・音声・文字情報制作業</t>
  </si>
  <si>
    <t>運輸業,郵便業</t>
  </si>
  <si>
    <t>道路貨物運送業</t>
  </si>
  <si>
    <t>水運業</t>
  </si>
  <si>
    <t>運輸に附帯するサービス業</t>
  </si>
  <si>
    <t>その他の運輸業,郵便業</t>
  </si>
  <si>
    <t>卸売業</t>
  </si>
  <si>
    <t>各種商品卸売業</t>
  </si>
  <si>
    <t>繊維・衣服等卸売業</t>
  </si>
  <si>
    <t>飲食料品卸売業</t>
  </si>
  <si>
    <t>農畜産物・水産物卸売業</t>
  </si>
  <si>
    <t>食料・飲料卸売業</t>
  </si>
  <si>
    <t>建築材料,鉱物・金属材料等卸売業</t>
  </si>
  <si>
    <t>化学製品卸売業</t>
  </si>
  <si>
    <t>その他の建築材料,鉱物・金属材料等卸売業</t>
  </si>
  <si>
    <t>機械器具卸売業</t>
  </si>
  <si>
    <t>産業機械器具卸売業</t>
  </si>
  <si>
    <t>電気機械器具卸売業</t>
  </si>
  <si>
    <t>その他の機械器具卸売業</t>
  </si>
  <si>
    <t>その他の卸売業</t>
  </si>
  <si>
    <t>小売業</t>
  </si>
  <si>
    <t>各種商品小売業</t>
  </si>
  <si>
    <t>織物・衣服・身の回り品小売業</t>
  </si>
  <si>
    <t>飲食料品小売業</t>
  </si>
  <si>
    <t>機械器具小売業</t>
  </si>
  <si>
    <t>その他の小売業</t>
  </si>
  <si>
    <t>医薬品・化粧品小売業</t>
  </si>
  <si>
    <t>無店舗小売業</t>
  </si>
  <si>
    <t>金融業，保険業</t>
  </si>
  <si>
    <t>銀行業</t>
  </si>
  <si>
    <t>金融商品取引業，商品先物取引業</t>
  </si>
  <si>
    <t>その他の金融業，保険業</t>
  </si>
  <si>
    <t>不動産業，物品賃貸業</t>
  </si>
  <si>
    <t>不動産取引業</t>
  </si>
  <si>
    <t>不動産賃貸業，管理業</t>
  </si>
  <si>
    <t>物品賃貸業</t>
  </si>
  <si>
    <t>専門・技術サービス業</t>
  </si>
  <si>
    <t>専門サービス業</t>
  </si>
  <si>
    <t>広告業</t>
  </si>
  <si>
    <t>宿泊業，飲食サービス業</t>
  </si>
  <si>
    <t>飲食店</t>
  </si>
  <si>
    <t>食堂・レストラン（専門料理店を除く）</t>
  </si>
  <si>
    <t>専門料理店</t>
  </si>
  <si>
    <t>その他の飲食店</t>
  </si>
  <si>
    <t>その他の宿泊業，飲食サービス業</t>
  </si>
  <si>
    <t>生活関連サービス業，娯楽業</t>
  </si>
  <si>
    <t>生活関連サービス業</t>
  </si>
  <si>
    <t>娯楽業</t>
  </si>
  <si>
    <t>教育，学習支援業</t>
  </si>
  <si>
    <t>医療，福祉</t>
  </si>
  <si>
    <t>サービス業（他に分類されないもの）</t>
  </si>
  <si>
    <t>職業紹介・労働者派遣業</t>
  </si>
  <si>
    <t>その他の事業サービス業</t>
  </si>
  <si>
    <t>その他の産業</t>
  </si>
  <si>
    <t>⑮</t>
    <phoneticPr fontId="2"/>
  </si>
  <si>
    <t>⑰</t>
    <phoneticPr fontId="2"/>
  </si>
  <si>
    <t>⑯</t>
    <phoneticPr fontId="2"/>
  </si>
  <si>
    <t>(⑤)</t>
    <phoneticPr fontId="2"/>
  </si>
  <si>
    <t>(⑧)</t>
    <phoneticPr fontId="2"/>
  </si>
  <si>
    <t>(⑰)</t>
    <phoneticPr fontId="2"/>
  </si>
  <si>
    <t>（①－②）</t>
    <phoneticPr fontId="2"/>
  </si>
  <si>
    <t>(③－⑥)</t>
    <phoneticPr fontId="2"/>
  </si>
  <si>
    <t>(⑱－⑲)</t>
    <phoneticPr fontId="2"/>
  </si>
  <si>
    <t>の株式の価額</t>
    <phoneticPr fontId="2"/>
  </si>
  <si>
    <t>比準価額（㉔）</t>
    <phoneticPr fontId="2"/>
  </si>
  <si>
    <t>(続)</t>
    <phoneticPr fontId="2"/>
  </si>
  <si>
    <t>（⑱－㉑ )</t>
    <phoneticPr fontId="2"/>
  </si>
  <si>
    <t>( ㉒ ÷ ㉓ )</t>
    <phoneticPr fontId="2"/>
  </si>
  <si>
    <t>Ⓑ－ⓑの金額</t>
    <phoneticPr fontId="2"/>
  </si>
  <si>
    <t>Ⓒ－ⓒの金額</t>
    <phoneticPr fontId="2"/>
  </si>
  <si>
    <t>Ⓓ－ⓓの金額</t>
    <phoneticPr fontId="2"/>
  </si>
  <si>
    <t>（③－④）</t>
    <phoneticPr fontId="2"/>
  </si>
  <si>
    <t>（⑥－⑦）</t>
    <phoneticPr fontId="2"/>
  </si>
  <si>
    <t>（㋑÷(㋑＋㋺)）</t>
    <phoneticPr fontId="2"/>
  </si>
  <si>
    <t>(⑥×㋩)</t>
    <phoneticPr fontId="2"/>
  </si>
  <si>
    <t>(イ)</t>
    <phoneticPr fontId="2"/>
  </si>
  <si>
    <t>(ロ)</t>
    <phoneticPr fontId="2"/>
  </si>
  <si>
    <t>（⑨×（⑩÷⑪））</t>
    <phoneticPr fontId="2"/>
  </si>
  <si>
    <t>第４表の④の金額</t>
    <rPh sb="0" eb="1">
      <t>ダイ</t>
    </rPh>
    <rPh sb="2" eb="3">
      <t>ヒョウ</t>
    </rPh>
    <rPh sb="6" eb="8">
      <t>キンガク</t>
    </rPh>
    <phoneticPr fontId="2"/>
  </si>
  <si>
    <t>（④－⑤）</t>
    <phoneticPr fontId="2"/>
  </si>
  <si>
    <t>判定</t>
    <phoneticPr fontId="2"/>
  </si>
  <si>
    <t>建設業</t>
    <phoneticPr fontId="2"/>
  </si>
  <si>
    <t>建築工事業（木造建築工事業を除く）</t>
    <phoneticPr fontId="2"/>
  </si>
  <si>
    <t>その他の情報通信業</t>
  </si>
  <si>
    <t>（⑦×3７％）</t>
    <phoneticPr fontId="2"/>
  </si>
  <si>
    <t>４億円以上</t>
    <rPh sb="1" eb="5">
      <t>オクエンイジョウ</t>
    </rPh>
    <phoneticPr fontId="2"/>
  </si>
  <si>
    <t>２億円以上</t>
    <rPh sb="1" eb="5">
      <t>オクエンイジョウ</t>
    </rPh>
    <phoneticPr fontId="2"/>
  </si>
  <si>
    <t>４億円未満</t>
    <rPh sb="1" eb="3">
      <t>オクエン</t>
    </rPh>
    <rPh sb="3" eb="5">
      <t>ミマン</t>
    </rPh>
    <phoneticPr fontId="2"/>
  </si>
  <si>
    <t>２億円未満</t>
    <rPh sb="1" eb="3">
      <t>オクエン</t>
    </rPh>
    <rPh sb="3" eb="5">
      <t>ミマン</t>
    </rPh>
    <phoneticPr fontId="2"/>
  </si>
  <si>
    <t>15億円以上</t>
    <rPh sb="2" eb="6">
      <t>オクエンイジョウ</t>
    </rPh>
    <phoneticPr fontId="2"/>
  </si>
  <si>
    <t>５億円以上</t>
    <rPh sb="1" eb="5">
      <t>オクエンイジョウ</t>
    </rPh>
    <phoneticPr fontId="2"/>
  </si>
  <si>
    <t>15億円未満</t>
    <rPh sb="2" eb="4">
      <t>オクエン</t>
    </rPh>
    <rPh sb="4" eb="6">
      <t>ミマン</t>
    </rPh>
    <phoneticPr fontId="2"/>
  </si>
  <si>
    <t>５億円未満</t>
    <rPh sb="1" eb="3">
      <t>オクエン</t>
    </rPh>
    <rPh sb="3" eb="5">
      <t>ミマン</t>
    </rPh>
    <phoneticPr fontId="2"/>
  </si>
  <si>
    <t>2億5,000万円以上</t>
    <rPh sb="8" eb="9">
      <t>エン</t>
    </rPh>
    <rPh sb="9" eb="11">
      <t>イジョウ</t>
    </rPh>
    <phoneticPr fontId="2"/>
  </si>
  <si>
    <t>2億5,000万円未満</t>
    <rPh sb="1" eb="2">
      <t>オク</t>
    </rPh>
    <rPh sb="8" eb="9">
      <t>エン</t>
    </rPh>
    <rPh sb="9" eb="11">
      <t>ミマン</t>
    </rPh>
    <phoneticPr fontId="2"/>
  </si>
  <si>
    <t>35人超</t>
    <rPh sb="2" eb="3">
      <t>ニン</t>
    </rPh>
    <rPh sb="3" eb="4">
      <t>チョウ</t>
    </rPh>
    <phoneticPr fontId="2"/>
  </si>
  <si>
    <t>20人超</t>
    <rPh sb="2" eb="3">
      <t>ニン</t>
    </rPh>
    <rPh sb="3" eb="4">
      <t>チョウ</t>
    </rPh>
    <phoneticPr fontId="2"/>
  </si>
  <si>
    <t>35人以下</t>
    <rPh sb="2" eb="3">
      <t>ニン</t>
    </rPh>
    <rPh sb="3" eb="5">
      <t>イカ</t>
    </rPh>
    <phoneticPr fontId="2"/>
  </si>
  <si>
    <t>20人以下</t>
    <rPh sb="2" eb="3">
      <t>ニン</t>
    </rPh>
    <rPh sb="3" eb="5">
      <t>イカ</t>
    </rPh>
    <phoneticPr fontId="2"/>
  </si>
  <si>
    <t>30億円以上</t>
    <rPh sb="2" eb="6">
      <t>オクエンイジョウ</t>
    </rPh>
    <phoneticPr fontId="2"/>
  </si>
  <si>
    <t>７億円以上</t>
    <rPh sb="1" eb="5">
      <t>オクエンイジョウ</t>
    </rPh>
    <phoneticPr fontId="2"/>
  </si>
  <si>
    <t>30億円未満</t>
    <rPh sb="2" eb="4">
      <t>オクエン</t>
    </rPh>
    <rPh sb="4" eb="6">
      <t>ミマン</t>
    </rPh>
    <phoneticPr fontId="2"/>
  </si>
  <si>
    <t>７億円未満</t>
    <rPh sb="1" eb="3">
      <t>オクエン</t>
    </rPh>
    <rPh sb="3" eb="5">
      <t>ミマン</t>
    </rPh>
    <phoneticPr fontId="2"/>
  </si>
  <si>
    <t>3億5,000万円以上</t>
    <rPh sb="8" eb="9">
      <t>エン</t>
    </rPh>
    <rPh sb="9" eb="11">
      <t>イジョウ</t>
    </rPh>
    <phoneticPr fontId="2"/>
  </si>
  <si>
    <t>3億5,000万円未満</t>
    <rPh sb="1" eb="2">
      <t>オク</t>
    </rPh>
    <rPh sb="7" eb="8">
      <t>マン</t>
    </rPh>
    <rPh sb="8" eb="9">
      <t>エン</t>
    </rPh>
    <rPh sb="9" eb="11">
      <t>ミマン</t>
    </rPh>
    <phoneticPr fontId="2"/>
  </si>
  <si>
    <t>7,000万円以上</t>
    <rPh sb="5" eb="9">
      <t>マンエンイジョウ</t>
    </rPh>
    <phoneticPr fontId="2"/>
  </si>
  <si>
    <t>7,000万円未満</t>
    <rPh sb="5" eb="7">
      <t>マンエン</t>
    </rPh>
    <rPh sb="7" eb="9">
      <t>ミマン</t>
    </rPh>
    <phoneticPr fontId="2"/>
  </si>
  <si>
    <t>5,000万円以上</t>
    <rPh sb="5" eb="7">
      <t>マンエン</t>
    </rPh>
    <rPh sb="7" eb="9">
      <t>イジョウ</t>
    </rPh>
    <phoneticPr fontId="2"/>
  </si>
  <si>
    <t>5,000万円未満</t>
    <rPh sb="5" eb="7">
      <t>マンエン</t>
    </rPh>
    <rPh sb="7" eb="9">
      <t>ミマン</t>
    </rPh>
    <phoneticPr fontId="2"/>
  </si>
  <si>
    <t>２億円以上</t>
    <rPh sb="1" eb="3">
      <t>オクエン</t>
    </rPh>
    <rPh sb="3" eb="5">
      <t>イジョウ</t>
    </rPh>
    <phoneticPr fontId="2"/>
  </si>
  <si>
    <t>㋾</t>
    <phoneticPr fontId="2"/>
  </si>
  <si>
    <t>３</t>
    <phoneticPr fontId="2"/>
  </si>
  <si>
    <t>比　　準
割　　合</t>
    <phoneticPr fontId="2"/>
  </si>
  <si>
    <t>（№</t>
    <phoneticPr fontId="2"/>
  </si>
  <si>
    <t>（第５表の⑩の株式数）</t>
    <phoneticPr fontId="2"/>
  </si>
  <si>
    <t>科目</t>
    <phoneticPr fontId="2"/>
  </si>
  <si>
    <t>帳簿価額</t>
    <phoneticPr fontId="2"/>
  </si>
  <si>
    <t>備 考</t>
    <phoneticPr fontId="2"/>
  </si>
  <si>
    <t>第４表の
  の金額</t>
    <phoneticPr fontId="2"/>
  </si>
  <si>
    <t>第４表の
　の金額</t>
    <phoneticPr fontId="2"/>
  </si>
  <si>
    <t xml:space="preserve"> 「同族株主等」に該当する納税義務者のうち、議決権割合（㋩の
 割合）が５％未満の者の評価方式は、「２.少数株主所有者の評価
 方式の判定」欄により判定します。</t>
    <phoneticPr fontId="2"/>
  </si>
  <si>
    <t>０．９０</t>
    <phoneticPr fontId="2"/>
  </si>
  <si>
    <t>０．７５</t>
    <phoneticPr fontId="2"/>
  </si>
  <si>
    <t>０．６０</t>
    <phoneticPr fontId="2"/>
  </si>
  <si>
    <t>（㋭＋㋬)÷２
⑤</t>
    <phoneticPr fontId="2"/>
  </si>
  <si>
    <t>課税時期の属する月以前２年間の平均株価</t>
    <rPh sb="0" eb="2">
      <t>カゼイ</t>
    </rPh>
    <rPh sb="2" eb="4">
      <t>ジキ</t>
    </rPh>
    <rPh sb="5" eb="6">
      <t>ゾク</t>
    </rPh>
    <rPh sb="8" eb="9">
      <t>ツキ</t>
    </rPh>
    <rPh sb="9" eb="11">
      <t>イゼン</t>
    </rPh>
    <rPh sb="12" eb="14">
      <t>ネンカン</t>
    </rPh>
    <rPh sb="15" eb="17">
      <t>ヘイキン</t>
    </rPh>
    <rPh sb="17" eb="19">
      <t>カブカ</t>
    </rPh>
    <phoneticPr fontId="2"/>
  </si>
  <si>
    <t>建設業</t>
    <phoneticPr fontId="2"/>
  </si>
  <si>
    <t xml:space="preserve">（平成三十年一月一日以降用） </t>
    <phoneticPr fontId="2"/>
  </si>
  <si>
    <t xml:space="preserve">（平成三十年一月一日以降用） </t>
    <phoneticPr fontId="2"/>
  </si>
  <si>
    <t xml:space="preserve">（平成三十年一月一日以降用）  </t>
    <phoneticPr fontId="2"/>
  </si>
  <si>
    <t>31年1月分</t>
    <phoneticPr fontId="2"/>
  </si>
  <si>
    <t>30年11月分</t>
    <phoneticPr fontId="2"/>
  </si>
  <si>
    <t>平成30年平均</t>
    <phoneticPr fontId="2"/>
  </si>
  <si>
    <t>31年1月分</t>
    <phoneticPr fontId="2"/>
  </si>
  <si>
    <t>令和</t>
    <rPh sb="0" eb="2">
      <t>レイワ</t>
    </rPh>
    <phoneticPr fontId="2"/>
  </si>
  <si>
    <t>会社名</t>
    <phoneticPr fontId="2"/>
  </si>
  <si>
    <t>代表者氏名</t>
    <phoneticPr fontId="2"/>
  </si>
  <si>
    <t>課税時期</t>
    <phoneticPr fontId="2"/>
  </si>
  <si>
    <t>直前期</t>
    <phoneticPr fontId="2"/>
  </si>
  <si>
    <t>(電　話</t>
    <phoneticPr fontId="2"/>
  </si>
  <si>
    <t>本店の
所在地</t>
    <phoneticPr fontId="2"/>
  </si>
  <si>
    <t>事　業
内　容</t>
    <phoneticPr fontId="2"/>
  </si>
  <si>
    <t>整理番号</t>
    <phoneticPr fontId="2"/>
  </si>
  <si>
    <t>（取引相場のない株式（出資）の評価明細書）</t>
    <phoneticPr fontId="2"/>
  </si>
  <si>
    <t>至</t>
    <rPh sb="0" eb="1">
      <t>イタ</t>
    </rPh>
    <phoneticPr fontId="2"/>
  </si>
  <si>
    <t>令和</t>
    <rPh sb="0" eb="1">
      <t>レイ</t>
    </rPh>
    <rPh sb="1" eb="2">
      <t>ワ</t>
    </rPh>
    <phoneticPr fontId="2"/>
  </si>
  <si>
    <t>取扱品目及び製造、卸売、
小売等の区分</t>
    <phoneticPr fontId="2"/>
  </si>
  <si>
    <t>業種目
番号</t>
    <phoneticPr fontId="2"/>
  </si>
  <si>
    <t>取引金額
の構成比</t>
    <phoneticPr fontId="2"/>
  </si>
  <si>
    <t>％</t>
    <phoneticPr fontId="2"/>
  </si>
  <si>
    <t>　１．株主及び評価方式の判定</t>
    <phoneticPr fontId="2"/>
  </si>
  <si>
    <t>　２．少数株式所有者の評価方式の判定</t>
    <phoneticPr fontId="2"/>
  </si>
  <si>
    <t>判定要素（課税時期現在の株式等の所有状況）</t>
    <phoneticPr fontId="2"/>
  </si>
  <si>
    <t>氏名又は名称</t>
    <phoneticPr fontId="2"/>
  </si>
  <si>
    <t>続 柄</t>
    <phoneticPr fontId="2"/>
  </si>
  <si>
    <t>納　税
義務者</t>
    <phoneticPr fontId="2"/>
  </si>
  <si>
    <t>会社におけ
る役職名</t>
    <phoneticPr fontId="2"/>
  </si>
  <si>
    <t>自己株式</t>
    <phoneticPr fontId="2"/>
  </si>
  <si>
    <t>納税義務者の属する同族関係者グル
ープの議決権の合計数</t>
    <phoneticPr fontId="2"/>
  </si>
  <si>
    <t>筆頭株主グループの議決権の合計数</t>
    <phoneticPr fontId="2"/>
  </si>
  <si>
    <t>評価会社の発行済株式又は議決権
の総数</t>
    <phoneticPr fontId="2"/>
  </si>
  <si>
    <t>④</t>
    <phoneticPr fontId="2"/>
  </si>
  <si>
    <t>（②/④）</t>
    <phoneticPr fontId="2"/>
  </si>
  <si>
    <t>（③/④）</t>
    <phoneticPr fontId="2"/>
  </si>
  <si>
    <t>判定基準</t>
    <phoneticPr fontId="2"/>
  </si>
  <si>
    <t>区分</t>
    <phoneticPr fontId="2"/>
  </si>
  <si>
    <t>⑤の割合</t>
    <phoneticPr fontId="2"/>
  </si>
  <si>
    <t>判定</t>
    <phoneticPr fontId="2"/>
  </si>
  <si>
    <t>判定要素</t>
    <phoneticPr fontId="2"/>
  </si>
  <si>
    <t>　納税義務者の属する同族関係者グループの議決権割合
（⑤の割合）を基として、区分します。</t>
    <phoneticPr fontId="2"/>
  </si>
  <si>
    <t>筆頭株主グループの議決権割合(⑥の割合）</t>
    <phoneticPr fontId="2"/>
  </si>
  <si>
    <t>50％超の
場　　合</t>
    <phoneticPr fontId="2"/>
  </si>
  <si>
    <t>30％以上50％
以下の場合</t>
    <phoneticPr fontId="2"/>
  </si>
  <si>
    <t>30％未満の
場　　　合</t>
    <phoneticPr fontId="2"/>
  </si>
  <si>
    <t>株主の区分</t>
    <phoneticPr fontId="2"/>
  </si>
  <si>
    <t>50％超</t>
    <phoneticPr fontId="2"/>
  </si>
  <si>
    <t>30％以上</t>
    <phoneticPr fontId="2"/>
  </si>
  <si>
    <t>15％以上</t>
    <phoneticPr fontId="2"/>
  </si>
  <si>
    <t>同族株主等</t>
    <phoneticPr fontId="2"/>
  </si>
  <si>
    <t>50％未満</t>
    <phoneticPr fontId="2"/>
  </si>
  <si>
    <t>30％未満</t>
    <phoneticPr fontId="2"/>
  </si>
  <si>
    <t>15％未満</t>
    <phoneticPr fontId="2"/>
  </si>
  <si>
    <t>同族株主等
以外の株主</t>
    <phoneticPr fontId="2"/>
  </si>
  <si>
    <t>同　族　株　主　等
（原則的評価方式等）</t>
    <phoneticPr fontId="2"/>
  </si>
  <si>
    <t>同族株主等以外の株主
（配 当 還 元 方 式）</t>
    <phoneticPr fontId="2"/>
  </si>
  <si>
    <t>項　　目</t>
    <phoneticPr fontId="2"/>
  </si>
  <si>
    <t>判定内容</t>
    <phoneticPr fontId="2"/>
  </si>
  <si>
    <t>氏　　名</t>
    <phoneticPr fontId="2"/>
  </si>
  <si>
    <t>原則的評価方式等 ・ 配当還元方式</t>
    <phoneticPr fontId="2"/>
  </si>
  <si>
    <t>(氏名</t>
    <phoneticPr fontId="2"/>
  </si>
  <si>
    <t>原則的評</t>
    <phoneticPr fontId="2"/>
  </si>
  <si>
    <t>価方式等</t>
    <phoneticPr fontId="2"/>
  </si>
  <si>
    <t>・でない（次の㋭へ）</t>
    <phoneticPr fontId="2"/>
  </si>
  <si>
    <t>である</t>
    <phoneticPr fontId="2"/>
  </si>
  <si>
    <t>・でない（次の㋬へ）</t>
    <phoneticPr fontId="2"/>
  </si>
  <si>
    <t>がいる(配当還元方式）・がいない</t>
    <phoneticPr fontId="2"/>
  </si>
  <si>
    <t>役　　  員</t>
    <phoneticPr fontId="2"/>
  </si>
  <si>
    <t>納税義務者が</t>
    <phoneticPr fontId="2"/>
  </si>
  <si>
    <t>中心的な同族株主</t>
    <phoneticPr fontId="2"/>
  </si>
  <si>
    <t>納税義務者以</t>
    <phoneticPr fontId="2"/>
  </si>
  <si>
    <t>外に中心的な同族</t>
    <phoneticPr fontId="2"/>
  </si>
  <si>
    <t xml:space="preserve"> 株主（又は株主）</t>
    <phoneticPr fontId="2"/>
  </si>
  <si>
    <t xml:space="preserve"> </t>
    <phoneticPr fontId="2"/>
  </si>
  <si>
    <t xml:space="preserve"> </t>
    <phoneticPr fontId="2"/>
  </si>
  <si>
    <t xml:space="preserve"> </t>
    <phoneticPr fontId="2"/>
  </si>
  <si>
    <t>㋺</t>
    <phoneticPr fontId="2"/>
  </si>
  <si>
    <t>株式数</t>
    <phoneticPr fontId="2"/>
  </si>
  <si>
    <t>（株式の種類）</t>
    <phoneticPr fontId="2"/>
  </si>
  <si>
    <t>議決権数</t>
    <phoneticPr fontId="2"/>
  </si>
  <si>
    <t>議決権割合</t>
    <phoneticPr fontId="2"/>
  </si>
  <si>
    <t>(㋺/④)</t>
    <phoneticPr fontId="2"/>
  </si>
  <si>
    <t>第１表の２　評価上の株主の判定及び会社規模の判定の明細書（続）</t>
    <phoneticPr fontId="2"/>
  </si>
  <si>
    <t>　３．会社の規模（Ｌの割合）の判定</t>
    <phoneticPr fontId="2"/>
  </si>
  <si>
    <t>判定要素</t>
    <phoneticPr fontId="2"/>
  </si>
  <si>
    <t>判定基準</t>
    <phoneticPr fontId="2"/>
  </si>
  <si>
    <t>項目</t>
    <phoneticPr fontId="2"/>
  </si>
  <si>
    <t>金額</t>
    <phoneticPr fontId="2"/>
  </si>
  <si>
    <t>項目</t>
    <phoneticPr fontId="2"/>
  </si>
  <si>
    <t>人数</t>
    <phoneticPr fontId="2"/>
  </si>
  <si>
    <t>千円</t>
    <phoneticPr fontId="2"/>
  </si>
  <si>
    <t>直前期末以前１年間
における従業員数</t>
    <phoneticPr fontId="2"/>
  </si>
  <si>
    <t>直前期末の総資産価額
（帳簿価額）</t>
    <phoneticPr fontId="2"/>
  </si>
  <si>
    <t xml:space="preserve"> 直前期末以前１年間
 の取引金額</t>
    <phoneticPr fontId="2"/>
  </si>
  <si>
    <t>㋣　直前期末以前1年間における従業員数に応ずる区分</t>
    <phoneticPr fontId="2"/>
  </si>
  <si>
    <t>70人以上の会社は、大会社(㋠及び㋷は不要)</t>
    <phoneticPr fontId="2"/>
  </si>
  <si>
    <t>70人未満の会社は、㋠及び㋷により判定</t>
    <phoneticPr fontId="2"/>
  </si>
  <si>
    <t>㋠　直前期末の総資産価額(帳簿価額)及び直前期末以前１年
　間における従業員数に応ずる区分</t>
    <phoneticPr fontId="2"/>
  </si>
  <si>
    <t>㋷　直前期末以前１年間の取引金額に応ずる
  区分</t>
    <phoneticPr fontId="2"/>
  </si>
  <si>
    <t>総資産価額（帳簿価額）</t>
    <phoneticPr fontId="2"/>
  </si>
  <si>
    <t>取引金額</t>
    <phoneticPr fontId="2"/>
  </si>
  <si>
    <t>小売・サービ
ス業</t>
    <phoneticPr fontId="2"/>
  </si>
  <si>
    <t>従業員数</t>
    <phoneticPr fontId="2"/>
  </si>
  <si>
    <t>卸売業</t>
    <phoneticPr fontId="2"/>
  </si>
  <si>
    <t>卸売業</t>
    <phoneticPr fontId="2"/>
  </si>
  <si>
    <t xml:space="preserve"> 小売・サービ
 ス業</t>
    <phoneticPr fontId="2"/>
  </si>
  <si>
    <t>会社規模とＬの
割合（中会社）
の区分</t>
    <phoneticPr fontId="2"/>
  </si>
  <si>
    <t>中会社</t>
    <phoneticPr fontId="2"/>
  </si>
  <si>
    <t>０．６０</t>
    <phoneticPr fontId="2"/>
  </si>
  <si>
    <t>大会社</t>
    <phoneticPr fontId="2"/>
  </si>
  <si>
    <t>小会社</t>
    <phoneticPr fontId="2"/>
  </si>
  <si>
    <t>５人超</t>
    <rPh sb="1" eb="2">
      <t>ニン</t>
    </rPh>
    <rPh sb="2" eb="3">
      <t>チョウ</t>
    </rPh>
    <phoneticPr fontId="2"/>
  </si>
  <si>
    <t>５人以下</t>
    <rPh sb="1" eb="2">
      <t>ニン</t>
    </rPh>
    <rPh sb="2" eb="4">
      <t>イカ</t>
    </rPh>
    <phoneticPr fontId="2"/>
  </si>
  <si>
    <t>15億円以上</t>
    <phoneticPr fontId="2"/>
  </si>
  <si>
    <t>５億円以上</t>
    <phoneticPr fontId="2"/>
  </si>
  <si>
    <t>15億円未満</t>
    <phoneticPr fontId="2"/>
  </si>
  <si>
    <t>2億5,000万円以上</t>
    <phoneticPr fontId="2"/>
  </si>
  <si>
    <t>５億円未満</t>
    <phoneticPr fontId="2"/>
  </si>
  <si>
    <t>4,000万円以上</t>
    <phoneticPr fontId="2"/>
  </si>
  <si>
    <t>2億5,000万円未満</t>
    <phoneticPr fontId="2"/>
  </si>
  <si>
    <t>4,000万円未満</t>
    <phoneticPr fontId="2"/>
  </si>
  <si>
    <t>20億円以上</t>
    <phoneticPr fontId="2"/>
  </si>
  <si>
    <t>15億円以上</t>
    <phoneticPr fontId="2"/>
  </si>
  <si>
    <t>５億円以上</t>
    <phoneticPr fontId="2"/>
  </si>
  <si>
    <t>４億円以上</t>
    <phoneticPr fontId="2"/>
  </si>
  <si>
    <t>20億円未満</t>
    <phoneticPr fontId="2"/>
  </si>
  <si>
    <t>２億円以上</t>
    <phoneticPr fontId="2"/>
  </si>
  <si>
    <t>４億円未満</t>
    <phoneticPr fontId="2"/>
  </si>
  <si>
    <t>6,000万円以上</t>
    <phoneticPr fontId="2"/>
  </si>
  <si>
    <t>8,000万円以上</t>
    <phoneticPr fontId="2"/>
  </si>
  <si>
    <t>２億円未満</t>
    <phoneticPr fontId="2"/>
  </si>
  <si>
    <t>6,000万円未満</t>
    <phoneticPr fontId="2"/>
  </si>
  <si>
    <t>8,000万円未満</t>
    <phoneticPr fontId="2"/>
  </si>
  <si>
    <t>大会社</t>
    <phoneticPr fontId="2"/>
  </si>
  <si>
    <t>・「会社規模とＬの割合（中会社）の区分」欄は、㋠欄の区分（「総資産価額（帳簿価額）」と「従業員数」とのいずれか
　下位の区分）と㋷欄（取引金額）の区分とのいずれか上位の区分により判定します。</t>
    <phoneticPr fontId="2"/>
  </si>
  <si>
    <t>Ｌの割合</t>
    <phoneticPr fontId="2"/>
  </si>
  <si>
    <t>　４．増（減）資の状況その他評価上の参考事項</t>
    <phoneticPr fontId="2"/>
  </si>
  <si>
    <t>人</t>
    <phoneticPr fontId="2"/>
  </si>
  <si>
    <t>〔 従業員数の内訳 〕</t>
    <phoneticPr fontId="2"/>
  </si>
  <si>
    <t>継続勤務</t>
    <phoneticPr fontId="2"/>
  </si>
  <si>
    <t>継続勤務従業員以外の従業</t>
    <phoneticPr fontId="2"/>
  </si>
  <si>
    <t>員の労働時間の合計時間数</t>
    <phoneticPr fontId="2"/>
  </si>
  <si>
    <t>人）＋</t>
    <rPh sb="0" eb="1">
      <t>ニン</t>
    </rPh>
    <phoneticPr fontId="2"/>
  </si>
  <si>
    <t>1,800時間</t>
    <rPh sb="5" eb="7">
      <t>ジカン</t>
    </rPh>
    <phoneticPr fontId="2"/>
  </si>
  <si>
    <t>時間）</t>
    <rPh sb="0" eb="2">
      <t>ジカン</t>
    </rPh>
    <phoneticPr fontId="2"/>
  </si>
  <si>
    <t>第 ２ 表　特定の評価会社の判定の明細書</t>
    <phoneticPr fontId="2"/>
  </si>
  <si>
    <t>１. 比準要素数１の会社</t>
    <phoneticPr fontId="2"/>
  </si>
  <si>
    <t>２. 株式等保有特定会社</t>
    <phoneticPr fontId="2"/>
  </si>
  <si>
    <t>（１）直前期末を基とした判定要素</t>
    <phoneticPr fontId="2"/>
  </si>
  <si>
    <t>（２）直前々期末を基とした判定要素</t>
    <phoneticPr fontId="2"/>
  </si>
  <si>
    <t>第４表の
　の金額</t>
    <phoneticPr fontId="2"/>
  </si>
  <si>
    <t>判定基準</t>
  </si>
  <si>
    <t>判定</t>
    <phoneticPr fontId="2"/>
  </si>
  <si>
    <t>該当</t>
  </si>
  <si>
    <t>非該当</t>
  </si>
  <si>
    <t>である（該当） ・でない（非該当）</t>
    <phoneticPr fontId="2"/>
  </si>
  <si>
    <t>(1)欄のいずれか２の判定要素が０であり、
かつ、(2)欄のいずれか２以上の判定要素が
０</t>
    <phoneticPr fontId="2"/>
  </si>
  <si>
    <t>銭</t>
    <phoneticPr fontId="2"/>
  </si>
  <si>
    <t>総資産価額
（第５表の①の金額）</t>
    <phoneticPr fontId="2"/>
  </si>
  <si>
    <t>株式等の価額の合計額
（第５表の㋑の金額）</t>
    <phoneticPr fontId="2"/>
  </si>
  <si>
    <t>株式等保有割合
（②／①）</t>
    <phoneticPr fontId="2"/>
  </si>
  <si>
    <t>千円</t>
    <phoneticPr fontId="2"/>
  </si>
  <si>
    <t>％</t>
    <phoneticPr fontId="2"/>
  </si>
  <si>
    <t>③の割合が
50％以上である</t>
    <phoneticPr fontId="2"/>
  </si>
  <si>
    <t>③の割合が
50％未満である</t>
    <phoneticPr fontId="2"/>
  </si>
  <si>
    <t>土地等の価額の合計額
（第５表の㋩の金額）</t>
    <phoneticPr fontId="2"/>
  </si>
  <si>
    <t>土地保有割合
（⑤／④）</t>
    <phoneticPr fontId="2"/>
  </si>
  <si>
    <t>会　 社　 の　 規　 模　 の　 判　 定
（該当する文字を○で囲んで表示します。）</t>
    <phoneticPr fontId="2"/>
  </si>
  <si>
    <t>　大会社 ・ 中会社 ・ 小会社</t>
    <phoneticPr fontId="2"/>
  </si>
  <si>
    <t>会社の規模</t>
    <phoneticPr fontId="2"/>
  </si>
  <si>
    <t>大　　会　　社</t>
    <phoneticPr fontId="2"/>
  </si>
  <si>
    <t>中　　会　　社</t>
    <phoneticPr fontId="2"/>
  </si>
  <si>
    <r>
      <rPr>
        <sz val="7.5"/>
        <rFont val="ＭＳ 明朝"/>
        <family val="1"/>
        <charset val="128"/>
      </rPr>
      <t>小　　　会　　　社</t>
    </r>
    <r>
      <rPr>
        <sz val="7"/>
        <rFont val="ＭＳ 明朝"/>
        <family val="1"/>
        <charset val="128"/>
      </rPr>
      <t xml:space="preserve">
</t>
    </r>
    <r>
      <rPr>
        <sz val="6.5"/>
        <rFont val="ＭＳ 明朝"/>
        <family val="1"/>
        <charset val="128"/>
      </rPr>
      <t>（総資産価額（帳簿価額）が次の基準に該当する会社）</t>
    </r>
    <phoneticPr fontId="2"/>
  </si>
  <si>
    <t>⑥の割合</t>
    <phoneticPr fontId="2"/>
  </si>
  <si>
    <t>70％未満</t>
    <phoneticPr fontId="2"/>
  </si>
  <si>
    <t>70％以上</t>
    <phoneticPr fontId="2"/>
  </si>
  <si>
    <t>90％未満</t>
    <phoneticPr fontId="2"/>
  </si>
  <si>
    <t>該　当</t>
    <phoneticPr fontId="2"/>
  </si>
  <si>
    <t>70％以上</t>
    <phoneticPr fontId="2"/>
  </si>
  <si>
    <t>90％以上</t>
    <phoneticPr fontId="2"/>
  </si>
  <si>
    <t>90％以上</t>
    <phoneticPr fontId="2"/>
  </si>
  <si>
    <t>該　当</t>
    <phoneticPr fontId="2"/>
  </si>
  <si>
    <t>該　当</t>
    <phoneticPr fontId="2"/>
  </si>
  <si>
    <t>非該当</t>
    <phoneticPr fontId="2"/>
  </si>
  <si>
    <t xml:space="preserve"> ・卸売業</t>
    <phoneticPr fontId="2"/>
  </si>
  <si>
    <t xml:space="preserve"> ・小売・サービス業</t>
    <phoneticPr fontId="2"/>
  </si>
  <si>
    <t xml:space="preserve"> ・小売・サービス業</t>
    <phoneticPr fontId="2"/>
  </si>
  <si>
    <t xml:space="preserve"> ・上記以外の業種</t>
    <phoneticPr fontId="2"/>
  </si>
  <si>
    <t xml:space="preserve">20億円以上 </t>
    <phoneticPr fontId="2"/>
  </si>
  <si>
    <t>7,000万円以上20億円未満</t>
    <phoneticPr fontId="2"/>
  </si>
  <si>
    <t xml:space="preserve">15億円以上 </t>
    <phoneticPr fontId="2"/>
  </si>
  <si>
    <t>4,000万円以上15億円未満</t>
    <phoneticPr fontId="2"/>
  </si>
  <si>
    <t>5,000万円以上15億円未満</t>
    <phoneticPr fontId="2"/>
  </si>
  <si>
    <t>４．開業後３年未満の会社等</t>
    <phoneticPr fontId="2"/>
  </si>
  <si>
    <t>開業年月日</t>
    <phoneticPr fontId="2"/>
  </si>
  <si>
    <t>判定基準</t>
    <phoneticPr fontId="2"/>
  </si>
  <si>
    <t>該　当</t>
    <phoneticPr fontId="2"/>
  </si>
  <si>
    <t>課税時期において 
開業後３年未満である</t>
    <phoneticPr fontId="2"/>
  </si>
  <si>
    <t>課税時期において
開業後３年未満でない</t>
    <phoneticPr fontId="2"/>
  </si>
  <si>
    <t>(1)開業後３年
 　未満の会社</t>
    <phoneticPr fontId="2"/>
  </si>
  <si>
    <t>(2)比準要素数
　０の会社　</t>
    <phoneticPr fontId="2"/>
  </si>
  <si>
    <t>直前期末を基とした判定要素</t>
    <phoneticPr fontId="2"/>
  </si>
  <si>
    <t>非該当</t>
    <phoneticPr fontId="2"/>
  </si>
  <si>
    <t>判　定
基　準</t>
    <phoneticPr fontId="2"/>
  </si>
  <si>
    <t>直前期末を基とした判定要素がいずれも０</t>
    <phoneticPr fontId="2"/>
  </si>
  <si>
    <t xml:space="preserve">
である（該当） ・でない（非該当）</t>
    <phoneticPr fontId="2"/>
  </si>
  <si>
    <t>判　定</t>
    <phoneticPr fontId="2"/>
  </si>
  <si>
    <t>５ ．開業前又は休業中の会社</t>
    <phoneticPr fontId="2"/>
  </si>
  <si>
    <t>７. 特定の評価会社の判定結果</t>
    <phoneticPr fontId="2"/>
  </si>
  <si>
    <r>
      <rPr>
        <sz val="6"/>
        <rFont val="ＭＳ Ｐゴシック"/>
        <family val="3"/>
        <charset val="128"/>
      </rPr>
      <t xml:space="preserve"> </t>
    </r>
    <r>
      <rPr>
        <sz val="7"/>
        <rFont val="ＭＳ Ｐゴシック"/>
        <family val="3"/>
        <charset val="128"/>
      </rPr>
      <t>６.  　 清 　 算 　 中　  の  　会　  社</t>
    </r>
    <phoneticPr fontId="2"/>
  </si>
  <si>
    <t>開業前の会社の判定</t>
    <phoneticPr fontId="2"/>
  </si>
  <si>
    <t>休業中の会社の判定</t>
    <phoneticPr fontId="2"/>
  </si>
  <si>
    <t>３.  土 地 保 有 特 定 会 社　</t>
    <phoneticPr fontId="2"/>
  </si>
  <si>
    <t>　１. 比準要素数１の会社</t>
    <phoneticPr fontId="2"/>
  </si>
  <si>
    <t>　３. 土地保有特定会社</t>
    <phoneticPr fontId="2"/>
  </si>
  <si>
    <t>　５. 開業前又は休業中の会社</t>
    <phoneticPr fontId="2"/>
  </si>
  <si>
    <t>　２. 株式等保有特定会社</t>
    <phoneticPr fontId="2"/>
  </si>
  <si>
    <t>　４. 開業後３年未満の会社等</t>
    <phoneticPr fontId="2"/>
  </si>
  <si>
    <t>　６. 清算中の会社</t>
    <phoneticPr fontId="2"/>
  </si>
  <si>
    <t>　該当する番号を○で囲んでください。なお、上記の「１. 比準要素数１の会社｣欄から「６. 清算中の会
社」欄の判定において２以上に該当する場合には、後の番号の判定によります。</t>
    <phoneticPr fontId="2"/>
  </si>
  <si>
    <t>１.原則的評価方式による価額</t>
    <phoneticPr fontId="2"/>
  </si>
  <si>
    <t>２.配当還元方式による価額</t>
    <phoneticPr fontId="2"/>
  </si>
  <si>
    <t>1 株当たりの
価額の計算の
基となる金額</t>
    <phoneticPr fontId="2"/>
  </si>
  <si>
    <r>
      <rPr>
        <sz val="8"/>
        <rFont val="ＭＳ 明朝"/>
        <family val="1"/>
        <charset val="128"/>
      </rPr>
      <t>類似業種比準価額</t>
    </r>
    <r>
      <rPr>
        <sz val="7"/>
        <rFont val="ＭＳ 明朝"/>
        <family val="1"/>
        <charset val="128"/>
      </rPr>
      <t xml:space="preserve">
（第４表の㉖、㉗又は㉘の金額）</t>
    </r>
    <phoneticPr fontId="2"/>
  </si>
  <si>
    <r>
      <rPr>
        <sz val="8"/>
        <rFont val="ＭＳ 明朝"/>
        <family val="1"/>
        <charset val="128"/>
      </rPr>
      <t>１株当たりの純資産価額</t>
    </r>
    <r>
      <rPr>
        <sz val="7"/>
        <rFont val="ＭＳ 明朝"/>
        <family val="1"/>
        <charset val="128"/>
      </rPr>
      <t xml:space="preserve">
（第５表の⑪の金額）</t>
    </r>
    <phoneticPr fontId="2"/>
  </si>
  <si>
    <t xml:space="preserve"> １株当たりの純資産価額の80％
 相当額（第５表の⑫の記載があ
 る場合のその金額）　　　　　</t>
    <phoneticPr fontId="2"/>
  </si>
  <si>
    <t>③</t>
    <phoneticPr fontId="2"/>
  </si>
  <si>
    <t>1株当たりの価額の計算</t>
    <phoneticPr fontId="2"/>
  </si>
  <si>
    <t>大会社の
株式の価額</t>
    <phoneticPr fontId="2"/>
  </si>
  <si>
    <t>中会社の
株式の価額</t>
    <phoneticPr fontId="2"/>
  </si>
  <si>
    <t>小会社の
株式の価額</t>
    <phoneticPr fontId="2"/>
  </si>
  <si>
    <t>１株当たりの価額の算定方法</t>
    <phoneticPr fontId="2"/>
  </si>
  <si>
    <t xml:space="preserve"> １株当たりの価額</t>
    <phoneticPr fontId="2"/>
  </si>
  <si>
    <t>　①の金額と②の金額とのいずれか低い方の金額
　（②の記載がないときは①の金額）</t>
    <phoneticPr fontId="2"/>
  </si>
  <si>
    <t>株式の価額の修正</t>
    <phoneticPr fontId="2"/>
  </si>
  <si>
    <t xml:space="preserve"> 課税時期において配当期
 待権の発生している場合</t>
    <phoneticPr fontId="2"/>
  </si>
  <si>
    <t xml:space="preserve"> 課税時期において株式の割
 当てを受ける権利、株主と
 なる権利又は株式無償交付
 期待権の発生している場合</t>
    <phoneticPr fontId="2"/>
  </si>
  <si>
    <t>修正後の株式の価額</t>
    <phoneticPr fontId="2"/>
  </si>
  <si>
    <t>１株当たりの
資本金等の額、
発行済株式数等</t>
    <phoneticPr fontId="2"/>
  </si>
  <si>
    <t>⑩</t>
    <phoneticPr fontId="2"/>
  </si>
  <si>
    <t>⑫</t>
    <phoneticPr fontId="2"/>
  </si>
  <si>
    <t>直前期末の
資本金等の額</t>
    <phoneticPr fontId="2"/>
  </si>
  <si>
    <t>直前期末の
発行済株式数</t>
    <phoneticPr fontId="2"/>
  </si>
  <si>
    <t>直前期末の
自己株式数</t>
    <phoneticPr fontId="2"/>
  </si>
  <si>
    <t>間の配当金額　　
直前期末以前２年</t>
    <phoneticPr fontId="2"/>
  </si>
  <si>
    <t>事業年度</t>
    <phoneticPr fontId="2"/>
  </si>
  <si>
    <t>直前期</t>
    <phoneticPr fontId="2"/>
  </si>
  <si>
    <t>直前々期</t>
    <phoneticPr fontId="2"/>
  </si>
  <si>
    <t>⑭年配当金額</t>
    <phoneticPr fontId="2"/>
  </si>
  <si>
    <t xml:space="preserve">
⑯
</t>
    <phoneticPr fontId="2"/>
  </si>
  <si>
    <t>年平均配当金額</t>
    <phoneticPr fontId="2"/>
  </si>
  <si>
    <t>㋺</t>
    <phoneticPr fontId="2"/>
  </si>
  <si>
    <t>（㋑＋㋺）÷２</t>
    <phoneticPr fontId="2"/>
  </si>
  <si>
    <t>１株（５０円）当たり
の年配当金額</t>
    <phoneticPr fontId="2"/>
  </si>
  <si>
    <t>配当還元価額</t>
    <phoneticPr fontId="2"/>
  </si>
  <si>
    <t>⑲の金額が、原則的評価方式により計算した価額を超える場合には、原則的評価方式により計算した価額とします。</t>
    <phoneticPr fontId="2"/>
  </si>
  <si>
    <t>この金額が2円50銭未満の場合は2円50銭とします。</t>
    <phoneticPr fontId="2"/>
  </si>
  <si>
    <t>３.株式に関する権利の価額</t>
    <phoneticPr fontId="2"/>
  </si>
  <si>
    <t>（1.及び2.に共通）</t>
    <phoneticPr fontId="2"/>
  </si>
  <si>
    <t>配当期待権</t>
    <phoneticPr fontId="2"/>
  </si>
  <si>
    <t>株式無償交付期待権</t>
    <phoneticPr fontId="2"/>
  </si>
  <si>
    <t>（交付される株式1株当たりの
価額）</t>
    <phoneticPr fontId="2"/>
  </si>
  <si>
    <t>⑧（配当還元方式の場合は⑳）の金額</t>
    <phoneticPr fontId="2"/>
  </si>
  <si>
    <t>４．株式及び株式に関する権利の価額</t>
    <phoneticPr fontId="2"/>
  </si>
  <si>
    <t>(１.及び２.に共通）</t>
    <phoneticPr fontId="2"/>
  </si>
  <si>
    <t>株式の評価額</t>
    <phoneticPr fontId="2"/>
  </si>
  <si>
    <t>株式に関する
権利の評価額</t>
    <phoneticPr fontId="2"/>
  </si>
  <si>
    <t>円
(円 　　銭)</t>
    <rPh sb="0" eb="1">
      <t>エン</t>
    </rPh>
    <rPh sb="3" eb="4">
      <t>エン</t>
    </rPh>
    <rPh sb="7" eb="8">
      <t>セン</t>
    </rPh>
    <phoneticPr fontId="2"/>
  </si>
  <si>
    <r>
      <t>円</t>
    </r>
    <r>
      <rPr>
        <sz val="6"/>
        <rFont val="ＭＳ 明朝"/>
        <family val="1"/>
        <charset val="128"/>
      </rPr>
      <t xml:space="preserve"> </t>
    </r>
    <r>
      <rPr>
        <sz val="7"/>
        <rFont val="ＭＳ 明朝"/>
        <family val="1"/>
        <charset val="128"/>
      </rPr>
      <t>－</t>
    </r>
    <phoneticPr fontId="2"/>
  </si>
  <si>
    <t>割当株式1株当たり
の払込金額</t>
    <phoneticPr fontId="2"/>
  </si>
  <si>
    <t>⑧（配当還元方式の
　場合は⑳）の金額</t>
    <phoneticPr fontId="2"/>
  </si>
  <si>
    <t>円</t>
    <phoneticPr fontId="2"/>
  </si>
  <si>
    <t>円</t>
    <phoneticPr fontId="2"/>
  </si>
  <si>
    <t>(</t>
    <phoneticPr fontId="2"/>
  </si>
  <si>
    <t>銭）－（</t>
    <phoneticPr fontId="2"/>
  </si>
  <si>
    <t>銭）</t>
    <phoneticPr fontId="2"/>
  </si>
  <si>
    <t>源泉徴収されるべき
所得税相当額</t>
    <phoneticPr fontId="2"/>
  </si>
  <si>
    <t>50円</t>
    <phoneticPr fontId="2"/>
  </si>
  <si>
    <t>円</t>
    <rPh sb="0" eb="1">
      <t>エン</t>
    </rPh>
    <phoneticPr fontId="2"/>
  </si>
  <si>
    <t>銭</t>
    <rPh sb="0" eb="1">
      <t>セン</t>
    </rPh>
    <phoneticPr fontId="2"/>
  </si>
  <si>
    <t>×</t>
    <phoneticPr fontId="2"/>
  </si>
  <si>
    <t>＝</t>
    <phoneticPr fontId="2"/>
  </si>
  <si>
    <t>⑱の金額</t>
    <phoneticPr fontId="2"/>
  </si>
  <si>
    <t>⑬の金額</t>
    <phoneticPr fontId="2"/>
  </si>
  <si>
    <t>⑲</t>
    <phoneticPr fontId="2"/>
  </si>
  <si>
    <t xml:space="preserve"> 年平均配当金額（⑰）</t>
    <phoneticPr fontId="2"/>
  </si>
  <si>
    <t>⑫の株式数</t>
    <phoneticPr fontId="2"/>
  </si>
  <si>
    <t>⑱</t>
    <phoneticPr fontId="2"/>
  </si>
  <si>
    <t>千円 ÷</t>
    <phoneticPr fontId="2"/>
  </si>
  <si>
    <t>株 ＝</t>
    <phoneticPr fontId="2"/>
  </si>
  <si>
    <t>円－</t>
    <rPh sb="0" eb="1">
      <t>エン</t>
    </rPh>
    <phoneticPr fontId="2"/>
  </si>
  <si>
    <t>円×</t>
    <rPh sb="0" eb="1">
      <t>エン</t>
    </rPh>
    <phoneticPr fontId="2"/>
  </si>
  <si>
    <t>円＋</t>
    <phoneticPr fontId="2"/>
  </si>
  <si>
    <t>株)÷(1株＋</t>
    <phoneticPr fontId="2"/>
  </si>
  <si>
    <t>株)</t>
    <rPh sb="0" eb="1">
      <t>カブ</t>
    </rPh>
    <phoneticPr fontId="2"/>
  </si>
  <si>
    <t xml:space="preserve"> ④、⑤又は⑥(⑦
 があるときは⑦）</t>
    <phoneticPr fontId="2"/>
  </si>
  <si>
    <t>株式の価額</t>
    <phoneticPr fontId="2"/>
  </si>
  <si>
    <t>割当株式１株当
たりの払込金額</t>
    <phoneticPr fontId="2"/>
  </si>
  <si>
    <t>１株当たりの
割当株式数</t>
    <phoneticPr fontId="2"/>
  </si>
  <si>
    <t>１株当たりの
割当株式数又
は交付株式数</t>
    <phoneticPr fontId="2"/>
  </si>
  <si>
    <t>１株当たりの
配当金額</t>
    <phoneticPr fontId="2"/>
  </si>
  <si>
    <t>円×0.50)＋(</t>
    <phoneticPr fontId="2"/>
  </si>
  <si>
    <t>円×0.50)＝</t>
    <phoneticPr fontId="2"/>
  </si>
  <si>
    <t>①の金額</t>
    <phoneticPr fontId="2"/>
  </si>
  <si>
    <t>②の金額（③の金額が
あるときは③の金額）</t>
    <phoneticPr fontId="2"/>
  </si>
  <si>
    <t>②の金額(③の金額が
あるときは③の金額)</t>
    <phoneticPr fontId="2"/>
  </si>
  <si>
    <t>のいずれか低い方の金額</t>
    <phoneticPr fontId="2"/>
  </si>
  <si>
    <t>②の金額（③の金額があるときは③の金額）と次の算式によって計算した金額と</t>
    <phoneticPr fontId="2"/>
  </si>
  <si>
    <t>円×0.</t>
    <phoneticPr fontId="2"/>
  </si>
  <si>
    <t>)＋(</t>
    <phoneticPr fontId="2"/>
  </si>
  <si>
    <t>円×（1－0.</t>
    <phoneticPr fontId="2"/>
  </si>
  <si>
    <t>))</t>
    <phoneticPr fontId="2"/>
  </si>
  <si>
    <t>Ｌの割合</t>
    <phoneticPr fontId="2"/>
  </si>
  <si>
    <t>Ｌの割合</t>
    <phoneticPr fontId="2"/>
  </si>
  <si>
    <t>①と②のいずれか
低い方の金額</t>
    <phoneticPr fontId="2"/>
  </si>
  <si>
    <r>
      <t xml:space="preserve">株式の価額
</t>
    </r>
    <r>
      <rPr>
        <sz val="6.5"/>
        <rFont val="ＭＳ 明朝"/>
        <family val="1"/>
        <charset val="128"/>
      </rPr>
      <t>(④、⑤又は⑥)</t>
    </r>
    <phoneticPr fontId="2"/>
  </si>
  <si>
    <r>
      <rPr>
        <sz val="6.5"/>
        <rFont val="ＭＳ 明朝"/>
        <family val="1"/>
        <charset val="128"/>
      </rPr>
      <t xml:space="preserve"> １株当たりの資本金等の
 額を50円とした場合の発
 行済株式数</t>
    </r>
    <r>
      <rPr>
        <sz val="7"/>
        <rFont val="ＭＳ 明朝"/>
        <family val="1"/>
        <charset val="128"/>
      </rPr>
      <t xml:space="preserve">
　　　（⑨÷50円）</t>
    </r>
    <phoneticPr fontId="2"/>
  </si>
  <si>
    <r>
      <t>⑮</t>
    </r>
    <r>
      <rPr>
        <sz val="4"/>
        <rFont val="ＭＳ 明朝"/>
        <family val="1"/>
        <charset val="128"/>
      </rPr>
      <t xml:space="preserve"> </t>
    </r>
    <r>
      <rPr>
        <sz val="7.5"/>
        <rFont val="ＭＳ 明朝"/>
        <family val="1"/>
        <charset val="128"/>
      </rPr>
      <t>左</t>
    </r>
    <r>
      <rPr>
        <sz val="4"/>
        <rFont val="ＭＳ 明朝"/>
        <family val="1"/>
        <charset val="128"/>
      </rPr>
      <t xml:space="preserve"> </t>
    </r>
    <r>
      <rPr>
        <sz val="7.5"/>
        <rFont val="ＭＳ 明朝"/>
        <family val="1"/>
        <charset val="128"/>
      </rPr>
      <t>の</t>
    </r>
    <r>
      <rPr>
        <sz val="4"/>
        <rFont val="ＭＳ 明朝"/>
        <family val="1"/>
        <charset val="128"/>
      </rPr>
      <t xml:space="preserve"> </t>
    </r>
    <r>
      <rPr>
        <sz val="7.5"/>
        <rFont val="ＭＳ 明朝"/>
        <family val="1"/>
        <charset val="128"/>
      </rPr>
      <t>う</t>
    </r>
    <r>
      <rPr>
        <sz val="4"/>
        <rFont val="ＭＳ 明朝"/>
        <family val="1"/>
        <charset val="128"/>
      </rPr>
      <t xml:space="preserve"> </t>
    </r>
    <r>
      <rPr>
        <sz val="7.5"/>
        <rFont val="ＭＳ 明朝"/>
        <family val="1"/>
        <charset val="128"/>
      </rPr>
      <t>ち</t>
    </r>
    <r>
      <rPr>
        <sz val="4"/>
        <rFont val="ＭＳ 明朝"/>
        <family val="1"/>
        <charset val="128"/>
      </rPr>
      <t xml:space="preserve"> </t>
    </r>
    <r>
      <rPr>
        <sz val="7.5"/>
        <rFont val="ＭＳ 明朝"/>
        <family val="1"/>
        <charset val="128"/>
      </rPr>
      <t>非</t>
    </r>
    <r>
      <rPr>
        <sz val="4"/>
        <rFont val="ＭＳ 明朝"/>
        <family val="1"/>
        <charset val="128"/>
      </rPr>
      <t xml:space="preserve"> </t>
    </r>
    <r>
      <rPr>
        <sz val="7.5"/>
        <rFont val="ＭＳ 明朝"/>
        <family val="1"/>
        <charset val="128"/>
      </rPr>
      <t>経</t>
    </r>
    <r>
      <rPr>
        <sz val="4"/>
        <rFont val="ＭＳ 明朝"/>
        <family val="1"/>
        <charset val="128"/>
      </rPr>
      <t xml:space="preserve"> </t>
    </r>
    <r>
      <rPr>
        <sz val="7.5"/>
        <rFont val="ＭＳ 明朝"/>
        <family val="1"/>
        <charset val="128"/>
      </rPr>
      <t>常</t>
    </r>
    <r>
      <rPr>
        <sz val="4"/>
        <rFont val="ＭＳ 明朝"/>
        <family val="1"/>
        <charset val="128"/>
      </rPr>
      <t xml:space="preserve"> </t>
    </r>
    <r>
      <rPr>
        <sz val="7.5"/>
        <rFont val="ＭＳ 明朝"/>
        <family val="1"/>
        <charset val="128"/>
      </rPr>
      <t>的</t>
    </r>
    <r>
      <rPr>
        <sz val="4"/>
        <rFont val="ＭＳ 明朝"/>
        <family val="1"/>
        <charset val="128"/>
      </rPr>
      <t xml:space="preserve"> </t>
    </r>
    <r>
      <rPr>
        <sz val="7.5"/>
        <rFont val="ＭＳ 明朝"/>
        <family val="1"/>
        <charset val="128"/>
      </rPr>
      <t>な
　</t>
    </r>
    <r>
      <rPr>
        <sz val="6"/>
        <rFont val="ＭＳ 明朝"/>
        <family val="1"/>
        <charset val="128"/>
      </rPr>
      <t xml:space="preserve"> </t>
    </r>
    <r>
      <rPr>
        <sz val="7.5"/>
        <rFont val="ＭＳ 明朝"/>
        <family val="1"/>
        <charset val="128"/>
      </rPr>
      <t>配 　当　 金 　額</t>
    </r>
    <phoneticPr fontId="2"/>
  </si>
  <si>
    <r>
      <t xml:space="preserve">株式の割当てを受ける権利
</t>
    </r>
    <r>
      <rPr>
        <sz val="6.5"/>
        <rFont val="ＭＳ 明朝"/>
        <family val="1"/>
        <charset val="128"/>
      </rPr>
      <t>（割当株式1株当たりの価額）</t>
    </r>
    <phoneticPr fontId="2"/>
  </si>
  <si>
    <r>
      <t xml:space="preserve">株主となる権利
</t>
    </r>
    <r>
      <rPr>
        <sz val="6.5"/>
        <rFont val="ＭＳ 明朝"/>
        <family val="1"/>
        <charset val="128"/>
      </rPr>
      <t>（割当株式1株当たりの価額）</t>
    </r>
    <phoneticPr fontId="2"/>
  </si>
  <si>
    <r>
      <rPr>
        <sz val="7.5"/>
        <rFont val="ＭＳ 明朝"/>
        <family val="1"/>
        <charset val="128"/>
      </rPr>
      <t>１株当たりの
資本金等の額</t>
    </r>
    <r>
      <rPr>
        <sz val="7"/>
        <rFont val="ＭＳ 明朝"/>
        <family val="1"/>
        <charset val="128"/>
      </rPr>
      <t xml:space="preserve">
</t>
    </r>
    <r>
      <rPr>
        <sz val="6.5"/>
        <rFont val="ＭＳ 明朝"/>
        <family val="1"/>
        <charset val="128"/>
      </rPr>
      <t>(⑨÷(⑩－⑪))</t>
    </r>
    <phoneticPr fontId="2"/>
  </si>
  <si>
    <t>④</t>
    <phoneticPr fontId="2"/>
  </si>
  <si>
    <t xml:space="preserve">
㋑</t>
    <phoneticPr fontId="2"/>
  </si>
  <si>
    <t xml:space="preserve">
㋩</t>
    <phoneticPr fontId="2"/>
  </si>
  <si>
    <t xml:space="preserve">
㊁</t>
    <phoneticPr fontId="2"/>
  </si>
  <si>
    <t xml:space="preserve">
㋺</t>
    <phoneticPr fontId="2"/>
  </si>
  <si>
    <t xml:space="preserve">
㋭</t>
    <phoneticPr fontId="2"/>
  </si>
  <si>
    <t>⑫</t>
    <phoneticPr fontId="2"/>
  </si>
  <si>
    <t>千円</t>
    <phoneticPr fontId="2"/>
  </si>
  <si>
    <t>（取引相場のない株式（出資）の評価明細書）</t>
    <phoneticPr fontId="2"/>
  </si>
  <si>
    <t>第 ５ 表　1株当たりの純資産価額(相続税評価額）の計算明細書</t>
    <phoneticPr fontId="2"/>
  </si>
  <si>
    <t>資産の部</t>
    <phoneticPr fontId="2"/>
  </si>
  <si>
    <t>負債の部</t>
    <phoneticPr fontId="2"/>
  </si>
  <si>
    <t>科目</t>
    <phoneticPr fontId="2"/>
  </si>
  <si>
    <t>合計</t>
    <phoneticPr fontId="2"/>
  </si>
  <si>
    <t>合計</t>
    <phoneticPr fontId="2"/>
  </si>
  <si>
    <t>株式等の価額の合計額</t>
    <phoneticPr fontId="2"/>
  </si>
  <si>
    <t>土地等の価額の合計額</t>
    <phoneticPr fontId="2"/>
  </si>
  <si>
    <t>現物出資等受入れ資産の価額の合計額</t>
    <phoneticPr fontId="2"/>
  </si>
  <si>
    <r>
      <rPr>
        <sz val="6"/>
        <rFont val="ＭＳ Ｐゴシック"/>
        <family val="3"/>
        <charset val="128"/>
      </rPr>
      <t xml:space="preserve"> </t>
    </r>
    <r>
      <rPr>
        <sz val="8"/>
        <rFont val="ＭＳ Ｐゴシック"/>
        <family val="3"/>
        <charset val="128"/>
      </rPr>
      <t>２．評価差額に対する法人税額等相当額の計算</t>
    </r>
    <phoneticPr fontId="2"/>
  </si>
  <si>
    <r>
      <rPr>
        <sz val="6"/>
        <rFont val="ＭＳ Ｐゴシック"/>
        <family val="3"/>
        <charset val="128"/>
      </rPr>
      <t xml:space="preserve"> </t>
    </r>
    <r>
      <rPr>
        <sz val="8"/>
        <rFont val="ＭＳ Ｐゴシック"/>
        <family val="3"/>
        <charset val="128"/>
      </rPr>
      <t>３．１株当たりの純資産価額の計算</t>
    </r>
    <phoneticPr fontId="2"/>
  </si>
  <si>
    <t xml:space="preserve"> 相続税評価額による純資産価額</t>
    <phoneticPr fontId="2"/>
  </si>
  <si>
    <t xml:space="preserve"> 帳簿価額による純資産価額</t>
    <phoneticPr fontId="2"/>
  </si>
  <si>
    <t xml:space="preserve"> 評価差額に相当する金額</t>
    <phoneticPr fontId="2"/>
  </si>
  <si>
    <t xml:space="preserve"> 評価差額に対する法人税額等相当額</t>
    <phoneticPr fontId="2"/>
  </si>
  <si>
    <t xml:space="preserve"> 課税時期現在の純資産価額</t>
    <phoneticPr fontId="2"/>
  </si>
  <si>
    <t xml:space="preserve"> 課税時期現在の発行済株式数　</t>
    <phoneticPr fontId="2"/>
  </si>
  <si>
    <t xml:space="preserve"> 課税時期現在の1株当たりの純資産価額</t>
    <phoneticPr fontId="2"/>
  </si>
  <si>
    <t>((②＋(㋥－㋭)－④)、マイナスの場合は０)</t>
    <phoneticPr fontId="2"/>
  </si>
  <si>
    <t>(⑤－⑥、マイナスの場合は０)</t>
    <phoneticPr fontId="2"/>
  </si>
  <si>
    <t>(⑦×37％)</t>
    <phoneticPr fontId="2"/>
  </si>
  <si>
    <t>((第１表の１の①)−自己株式数)</t>
    <phoneticPr fontId="2"/>
  </si>
  <si>
    <t>(⑤－⑧)</t>
    <phoneticPr fontId="2"/>
  </si>
  <si>
    <t>(相続税評価額)</t>
    <phoneticPr fontId="2"/>
  </si>
  <si>
    <t>(⑨÷⑩)</t>
    <phoneticPr fontId="2"/>
  </si>
  <si>
    <t>(⑪×80％)</t>
    <phoneticPr fontId="2"/>
  </si>
  <si>
    <t xml:space="preserve"> 同族株主等の議決権割合(第１表の１の⑤の</t>
    <phoneticPr fontId="2"/>
  </si>
  <si>
    <r>
      <t>１．資産及び負債の金額</t>
    </r>
    <r>
      <rPr>
        <sz val="8"/>
        <rFont val="ＭＳ 明朝"/>
        <family val="1"/>
        <charset val="128"/>
      </rPr>
      <t>（課税時期現在）</t>
    </r>
    <phoneticPr fontId="2"/>
  </si>
  <si>
    <t>第 ６ 表　特定の評価会社の株式及び株式に関する権利の価額の計算明細書</t>
    <phoneticPr fontId="2"/>
  </si>
  <si>
    <t>会社名</t>
    <phoneticPr fontId="2"/>
  </si>
  <si>
    <t>１株当たりの価額の
計算の基となる金額</t>
    <phoneticPr fontId="2"/>
  </si>
  <si>
    <t>１株当たりの価額の計算</t>
    <phoneticPr fontId="2"/>
  </si>
  <si>
    <t>株式の区分</t>
    <phoneticPr fontId="2"/>
  </si>
  <si>
    <t>比準要素数１の会社の株式</t>
    <phoneticPr fontId="2"/>
  </si>
  <si>
    <t>株式等保有特定会社の株式</t>
    <phoneticPr fontId="2"/>
  </si>
  <si>
    <t>土地保有特定会社の株式</t>
    <phoneticPr fontId="2"/>
  </si>
  <si>
    <t>開業後３年未満の
会社等の株式</t>
    <phoneticPr fontId="2"/>
  </si>
  <si>
    <t>(②の金額)</t>
    <phoneticPr fontId="2"/>
  </si>
  <si>
    <t>(②の金額(③の金額があるときはその金額))</t>
    <phoneticPr fontId="2"/>
  </si>
  <si>
    <t>(第８表の㉗の金額)</t>
    <phoneticPr fontId="2"/>
  </si>
  <si>
    <t>④</t>
    <phoneticPr fontId="2"/>
  </si>
  <si>
    <t>⑤</t>
    <phoneticPr fontId="2"/>
  </si>
  <si>
    <t>⑩</t>
    <phoneticPr fontId="2"/>
  </si>
  <si>
    <t>円</t>
    <phoneticPr fontId="2"/>
  </si>
  <si>
    <t>③</t>
    <phoneticPr fontId="2"/>
  </si>
  <si>
    <t>1株当たりの純資産価額
（第５表の⑪の金額）</t>
    <phoneticPr fontId="2"/>
  </si>
  <si>
    <t xml:space="preserve"> １株当たりの純資産価額の80％
 相当額（第５表の⑫の記載があ
 る場合のその金額）</t>
    <phoneticPr fontId="2"/>
  </si>
  <si>
    <t>１株当たりの価額の算定方法等</t>
    <phoneticPr fontId="2"/>
  </si>
  <si>
    <t>１株当たりの価額</t>
    <phoneticPr fontId="2"/>
  </si>
  <si>
    <t>修正後の株式の価額</t>
    <phoneticPr fontId="2"/>
  </si>
  <si>
    <t>課税時期において配当期
待権の発生している場合</t>
    <phoneticPr fontId="2"/>
  </si>
  <si>
    <t>２.配当還元方式による価額</t>
    <phoneticPr fontId="2"/>
  </si>
  <si>
    <t>1株当たりの
資本金等の額、
発行済株式数等</t>
    <phoneticPr fontId="2"/>
  </si>
  <si>
    <t>間の配当金額
直前期末以前２年</t>
    <phoneticPr fontId="2"/>
  </si>
  <si>
    <t>②の金額（③の金額があるときは③の金額）と次の算式によって計算した金額
とのいずれか低い方の金額</t>
    <phoneticPr fontId="2"/>
  </si>
  <si>
    <t>円×0.25)＋(</t>
    <phoneticPr fontId="2"/>
  </si>
  <si>
    <t>円×0.75)＝</t>
    <phoneticPr fontId="2"/>
  </si>
  <si>
    <t>１株当たりの
配当金額</t>
    <rPh sb="7" eb="9">
      <t>ハイトウ</t>
    </rPh>
    <rPh sb="9" eb="11">
      <t>キンガク</t>
    </rPh>
    <phoneticPr fontId="2"/>
  </si>
  <si>
    <t>株　式　の　価　額</t>
    <phoneticPr fontId="2"/>
  </si>
  <si>
    <t>④、⑤、⑥
⑦又は⑧</t>
    <rPh sb="7" eb="8">
      <t>マタ</t>
    </rPh>
    <phoneticPr fontId="2"/>
  </si>
  <si>
    <t>株)÷（1株＋</t>
    <phoneticPr fontId="2"/>
  </si>
  <si>
    <t>１株当たりの割
当株式数又は
交付株式数</t>
    <rPh sb="15" eb="17">
      <t>コウフ</t>
    </rPh>
    <rPh sb="17" eb="20">
      <t>カブシキスウ</t>
    </rPh>
    <phoneticPr fontId="2"/>
  </si>
  <si>
    <t>割当株式１株当
たりの払込金額</t>
    <phoneticPr fontId="2"/>
  </si>
  <si>
    <t>株式の価額</t>
    <phoneticPr fontId="2"/>
  </si>
  <si>
    <t>④、⑤、⑥、⑦又は⑧
(⑨があるときは⑨）</t>
    <phoneticPr fontId="2"/>
  </si>
  <si>
    <t>事業年度</t>
    <phoneticPr fontId="2"/>
  </si>
  <si>
    <t>直前々期</t>
    <phoneticPr fontId="2"/>
  </si>
  <si>
    <t>⑯年配当金額</t>
    <phoneticPr fontId="2"/>
  </si>
  <si>
    <t>差引経常的な年配当金額
（⑭－⑮）</t>
    <phoneticPr fontId="2"/>
  </si>
  <si>
    <t>差引経常的な年配当金額
（⑯－⑰）</t>
    <phoneticPr fontId="2"/>
  </si>
  <si>
    <t>㋺</t>
    <phoneticPr fontId="2"/>
  </si>
  <si>
    <t>千円</t>
    <phoneticPr fontId="2"/>
  </si>
  <si>
    <t>⑲ (㋑＋㋺)÷２</t>
    <phoneticPr fontId="2"/>
  </si>
  <si>
    <t xml:space="preserve"> １株当たりの資本金等の額
 を50円とした場合の発行済
 株式数 (⑪÷50円)</t>
    <phoneticPr fontId="2"/>
  </si>
  <si>
    <t>１株(50円)当たり
の年配当金額</t>
    <phoneticPr fontId="2"/>
  </si>
  <si>
    <t>配当還元価額</t>
    <phoneticPr fontId="2"/>
  </si>
  <si>
    <t>配当期待権</t>
    <phoneticPr fontId="2"/>
  </si>
  <si>
    <r>
      <t xml:space="preserve">株主となる権利
</t>
    </r>
    <r>
      <rPr>
        <sz val="6.5"/>
        <rFont val="ＭＳ 明朝"/>
        <family val="1"/>
        <charset val="128"/>
      </rPr>
      <t>(割当株式１株当たりの価額)</t>
    </r>
    <phoneticPr fontId="2"/>
  </si>
  <si>
    <t>㉕</t>
    <phoneticPr fontId="2"/>
  </si>
  <si>
    <r>
      <rPr>
        <sz val="6"/>
        <rFont val="ＭＳ 明朝"/>
        <family val="1"/>
        <charset val="128"/>
      </rPr>
      <t xml:space="preserve"> </t>
    </r>
    <r>
      <rPr>
        <sz val="7"/>
        <rFont val="ＭＳ 明朝"/>
        <family val="1"/>
        <charset val="128"/>
      </rPr>
      <t>⑩（配当還元方式の場合は㉒）の金額</t>
    </r>
    <phoneticPr fontId="2"/>
  </si>
  <si>
    <t>⑧（配当還元方式の場合は⑳）の金額(課税時期後にその株主となる権利につき払い込むべき金額があるときは、その金額を控除した金額）</t>
    <phoneticPr fontId="2"/>
  </si>
  <si>
    <t>⑩（配当還元方式の場合は㉒)の金額(課税時期後にその株主となる権利につき払い込むべき金額があるときは、その金額を控除した金額）</t>
    <phoneticPr fontId="2"/>
  </si>
  <si>
    <t>円
(円 　　銭)</t>
    <phoneticPr fontId="2"/>
  </si>
  <si>
    <t>⑩(配当還元方式の
　場合は㉒)の金額</t>
    <phoneticPr fontId="2"/>
  </si>
  <si>
    <t>割当株式1株当たりの
払込金額</t>
    <phoneticPr fontId="2"/>
  </si>
  <si>
    <t>銭)－(</t>
    <phoneticPr fontId="2"/>
  </si>
  <si>
    <t>銭)</t>
    <rPh sb="0" eb="1">
      <t>セン</t>
    </rPh>
    <phoneticPr fontId="2"/>
  </si>
  <si>
    <t>円 ＝</t>
    <rPh sb="0" eb="1">
      <t>エン</t>
    </rPh>
    <phoneticPr fontId="2"/>
  </si>
  <si>
    <t>⑮の金額</t>
    <phoneticPr fontId="2"/>
  </si>
  <si>
    <t>×</t>
    <phoneticPr fontId="2"/>
  </si>
  <si>
    <t>⑳の金額</t>
    <phoneticPr fontId="2"/>
  </si>
  <si>
    <r>
      <t>株</t>
    </r>
    <r>
      <rPr>
        <sz val="6"/>
        <rFont val="ＭＳ 明朝"/>
        <family val="1"/>
        <charset val="128"/>
      </rPr>
      <t xml:space="preserve"> </t>
    </r>
    <r>
      <rPr>
        <sz val="7.5"/>
        <rFont val="ＭＳ 明朝"/>
        <family val="1"/>
        <charset val="128"/>
      </rPr>
      <t>＝</t>
    </r>
    <rPh sb="0" eb="1">
      <t>カブ</t>
    </rPh>
    <phoneticPr fontId="2"/>
  </si>
  <si>
    <r>
      <t>千円</t>
    </r>
    <r>
      <rPr>
        <sz val="6"/>
        <rFont val="ＭＳ 明朝"/>
        <family val="1"/>
        <charset val="128"/>
      </rPr>
      <t xml:space="preserve"> </t>
    </r>
    <r>
      <rPr>
        <sz val="7.5"/>
        <rFont val="ＭＳ 明朝"/>
        <family val="1"/>
        <charset val="128"/>
      </rPr>
      <t>÷</t>
    </r>
    <rPh sb="0" eb="2">
      <t>センエン</t>
    </rPh>
    <phoneticPr fontId="2"/>
  </si>
  <si>
    <t>年平均配当金額(⑲)</t>
    <phoneticPr fontId="2"/>
  </si>
  <si>
    <t>⑭の株式数</t>
    <phoneticPr fontId="2"/>
  </si>
  <si>
    <r>
      <t xml:space="preserve">類似業種比準価額
</t>
    </r>
    <r>
      <rPr>
        <sz val="7"/>
        <rFont val="ＭＳ 明朝"/>
        <family val="1"/>
        <charset val="128"/>
      </rPr>
      <t>(第４表の㉖、㉗又は㉘の金額)</t>
    </r>
    <phoneticPr fontId="2"/>
  </si>
  <si>
    <t>課税時期において株式の割
当てを受ける権利、株主とな
る権利又は株式無償交付期
待権の発生している場合</t>
    <phoneticPr fontId="2"/>
  </si>
  <si>
    <t>１株当たりの
割当株式数</t>
    <phoneticPr fontId="2"/>
  </si>
  <si>
    <t xml:space="preserve"> １株当たりの資本金等の
 額 (⑪÷(⑫－⑬))</t>
    <phoneticPr fontId="2"/>
  </si>
  <si>
    <r>
      <t xml:space="preserve">株式無償交付期待権
</t>
    </r>
    <r>
      <rPr>
        <sz val="5.5"/>
        <rFont val="ＭＳ 明朝"/>
        <family val="1"/>
        <charset val="128"/>
      </rPr>
      <t>(交付される株式１株当たりの価額)</t>
    </r>
    <phoneticPr fontId="2"/>
  </si>
  <si>
    <t>会社名</t>
    <phoneticPr fontId="2"/>
  </si>
  <si>
    <t>1.　　　 　　の金額</t>
    <phoneticPr fontId="2"/>
  </si>
  <si>
    <t>２.　　　の金額</t>
    <phoneticPr fontId="2"/>
  </si>
  <si>
    <t>上記以外の会社</t>
    <phoneticPr fontId="2"/>
  </si>
  <si>
    <t>１株当たりの  の金額の計算</t>
    <phoneticPr fontId="2"/>
  </si>
  <si>
    <t>第 ８ 表　株式等保有特定会社の株式の価額の計算明細書（続）</t>
    <phoneticPr fontId="2"/>
  </si>
  <si>
    <t>純　資　産　価　額
（相続税評価額）
の　修　正　計　算</t>
    <phoneticPr fontId="2"/>
  </si>
  <si>
    <t>⑥</t>
    <phoneticPr fontId="2"/>
  </si>
  <si>
    <t>⑩</t>
    <phoneticPr fontId="2"/>
  </si>
  <si>
    <t>⑪</t>
    <phoneticPr fontId="2"/>
  </si>
  <si>
    <t>　円</t>
    <rPh sb="1" eb="2">
      <t>エン</t>
    </rPh>
    <phoneticPr fontId="2"/>
  </si>
  <si>
    <t xml:space="preserve"> ⑫</t>
    <phoneticPr fontId="2"/>
  </si>
  <si>
    <t xml:space="preserve"> ⑬</t>
    <phoneticPr fontId="2"/>
  </si>
  <si>
    <t>相続税評価額による純資産価額</t>
    <phoneticPr fontId="2"/>
  </si>
  <si>
    <t>課税時期現在の株式等の価額の</t>
    <phoneticPr fontId="2"/>
  </si>
  <si>
    <t>差　　　　　　　　　　引</t>
    <phoneticPr fontId="2"/>
  </si>
  <si>
    <t>（第５表の⑤の金額）</t>
    <phoneticPr fontId="2"/>
  </si>
  <si>
    <t>合計額（第５表の㋑の金額）</t>
    <phoneticPr fontId="2"/>
  </si>
  <si>
    <t>帳簿価額による純資産価額</t>
    <phoneticPr fontId="2"/>
  </si>
  <si>
    <t>(第５表の⑥の金額)</t>
    <phoneticPr fontId="2"/>
  </si>
  <si>
    <t>(第５表の㋺＋(㋥－㋭)の金額) (注)</t>
    <phoneticPr fontId="2"/>
  </si>
  <si>
    <t>評価差額に相当する金額</t>
    <phoneticPr fontId="2"/>
  </si>
  <si>
    <t>評価差額に対する法人税額等相当額</t>
    <phoneticPr fontId="2"/>
  </si>
  <si>
    <t>（相続税評価額）　　（③－⑧）</t>
    <phoneticPr fontId="2"/>
  </si>
  <si>
    <t>課税時期現在の発行済株式数</t>
    <phoneticPr fontId="2"/>
  </si>
  <si>
    <t>課税時期現在の修正後の１株当たりの</t>
    <phoneticPr fontId="2"/>
  </si>
  <si>
    <t>純資産価額（相続税評価額）（⑨÷⑩）</t>
    <phoneticPr fontId="2"/>
  </si>
  <si>
    <t>(注)　第５表の㋥及び㋭の金額に株式等以外の資産に係る金額が含まれている場合には、その金額を除いて計算します。</t>
    <rPh sb="1" eb="2">
      <t>チュウ</t>
    </rPh>
    <phoneticPr fontId="2"/>
  </si>
  <si>
    <r>
      <t>１株当たりのＳ</t>
    </r>
    <r>
      <rPr>
        <sz val="5"/>
        <rFont val="ＭＳ 明朝"/>
        <family val="1"/>
        <charset val="128"/>
      </rPr>
      <t>1</t>
    </r>
    <r>
      <rPr>
        <sz val="7"/>
        <rFont val="ＭＳ 明朝"/>
        <family val="1"/>
        <charset val="128"/>
      </rPr>
      <t>の金額
の計算の基となる金額</t>
    </r>
    <phoneticPr fontId="2"/>
  </si>
  <si>
    <t>修正後の類似業種比準価額</t>
    <phoneticPr fontId="2"/>
  </si>
  <si>
    <t>修正後の１株当たりの純資産価額</t>
    <phoneticPr fontId="2"/>
  </si>
  <si>
    <t>(第７表の㉔ 、㉕又は㉖の金額)</t>
    <phoneticPr fontId="2"/>
  </si>
  <si>
    <t>（相続税評価額）　　（⑪の金額）</t>
    <phoneticPr fontId="2"/>
  </si>
  <si>
    <t>区　　分</t>
    <phoneticPr fontId="2"/>
  </si>
  <si>
    <r>
      <t>１株当たりのＳ</t>
    </r>
    <r>
      <rPr>
        <sz val="5"/>
        <rFont val="ＭＳ 明朝"/>
        <family val="1"/>
        <charset val="128"/>
      </rPr>
      <t>1</t>
    </r>
    <r>
      <rPr>
        <sz val="7.5"/>
        <rFont val="ＭＳ 明朝"/>
        <family val="1"/>
        <charset val="128"/>
      </rPr>
      <t>の金額の算定方法</t>
    </r>
    <phoneticPr fontId="2"/>
  </si>
  <si>
    <r>
      <t>１株当たりのＳ</t>
    </r>
    <r>
      <rPr>
        <sz val="5"/>
        <rFont val="ＭＳ 明朝"/>
        <family val="1"/>
        <charset val="128"/>
      </rPr>
      <t>1</t>
    </r>
    <r>
      <rPr>
        <sz val="7.5"/>
        <rFont val="ＭＳ 明朝"/>
        <family val="1"/>
        <charset val="128"/>
      </rPr>
      <t>の金額</t>
    </r>
    <phoneticPr fontId="2"/>
  </si>
  <si>
    <t>⑭</t>
    <phoneticPr fontId="2"/>
  </si>
  <si>
    <t>⑮</t>
    <phoneticPr fontId="2"/>
  </si>
  <si>
    <r>
      <t xml:space="preserve"> 比準要素数１
である会社の
Ｓ</t>
    </r>
    <r>
      <rPr>
        <sz val="5"/>
        <rFont val="ＭＳ 明朝"/>
        <family val="1"/>
        <charset val="128"/>
      </rPr>
      <t>1</t>
    </r>
    <r>
      <rPr>
        <sz val="6"/>
        <rFont val="ＭＳ 明朝"/>
        <family val="1"/>
        <charset val="128"/>
      </rPr>
      <t xml:space="preserve"> </t>
    </r>
    <r>
      <rPr>
        <sz val="7"/>
        <rFont val="ＭＳ 明朝"/>
        <family val="1"/>
        <charset val="128"/>
      </rPr>
      <t>の</t>
    </r>
    <r>
      <rPr>
        <sz val="6"/>
        <rFont val="ＭＳ 明朝"/>
        <family val="1"/>
        <charset val="128"/>
      </rPr>
      <t xml:space="preserve"> </t>
    </r>
    <r>
      <rPr>
        <sz val="7"/>
        <rFont val="ＭＳ 明朝"/>
        <family val="1"/>
        <charset val="128"/>
      </rPr>
      <t>金</t>
    </r>
    <r>
      <rPr>
        <sz val="6"/>
        <rFont val="ＭＳ 明朝"/>
        <family val="1"/>
        <charset val="128"/>
      </rPr>
      <t xml:space="preserve"> </t>
    </r>
    <r>
      <rPr>
        <sz val="7"/>
        <rFont val="ＭＳ 明朝"/>
        <family val="1"/>
        <charset val="128"/>
      </rPr>
      <t>額</t>
    </r>
    <phoneticPr fontId="2"/>
  </si>
  <si>
    <t>大会社の</t>
    <phoneticPr fontId="2"/>
  </si>
  <si>
    <t>中会社の</t>
    <rPh sb="0" eb="1">
      <t>チュウ</t>
    </rPh>
    <phoneticPr fontId="2"/>
  </si>
  <si>
    <t>小会社の</t>
    <rPh sb="0" eb="1">
      <t>ショウ</t>
    </rPh>
    <phoneticPr fontId="2"/>
  </si>
  <si>
    <r>
      <t>Ｓ</t>
    </r>
    <r>
      <rPr>
        <sz val="5"/>
        <rFont val="ＭＳ 明朝"/>
        <family val="1"/>
        <charset val="128"/>
      </rPr>
      <t>1</t>
    </r>
    <r>
      <rPr>
        <sz val="7"/>
        <rFont val="ＭＳ 明朝"/>
        <family val="1"/>
        <charset val="128"/>
      </rPr>
      <t>の金額</t>
    </r>
    <phoneticPr fontId="2"/>
  </si>
  <si>
    <t>㉖</t>
    <phoneticPr fontId="2"/>
  </si>
  <si>
    <t>㉗</t>
    <phoneticPr fontId="2"/>
  </si>
  <si>
    <t>課税時期現在の株式等
の価額の合計額</t>
    <phoneticPr fontId="2"/>
  </si>
  <si>
    <t>（第５表の㋑の金額）</t>
    <phoneticPr fontId="2"/>
  </si>
  <si>
    <t>(第５表の㋺＋(㋥－㋭)の金額)(注)</t>
    <phoneticPr fontId="2"/>
  </si>
  <si>
    <t xml:space="preserve">
株式等の帳簿価額の合計額</t>
    <phoneticPr fontId="2"/>
  </si>
  <si>
    <t>株式等に係る評価差額
に相当する金額</t>
    <phoneticPr fontId="2"/>
  </si>
  <si>
    <t>⑳の評価差額に対する
法人税額等相当額</t>
    <phoneticPr fontId="2"/>
  </si>
  <si>
    <t>（⑳×37％）</t>
    <phoneticPr fontId="2"/>
  </si>
  <si>
    <t>(注)  第５表の㋥及び㋭の金額に株式等以外の資産に係る金額が含まれている場合には、その金額を除いて計算します。</t>
    <phoneticPr fontId="2"/>
  </si>
  <si>
    <r>
      <t>Ｓ</t>
    </r>
    <r>
      <rPr>
        <sz val="5"/>
        <rFont val="ＭＳ 明朝"/>
        <family val="1"/>
        <charset val="128"/>
      </rPr>
      <t>2</t>
    </r>
    <r>
      <rPr>
        <sz val="7"/>
        <rFont val="ＭＳ 明朝"/>
        <family val="1"/>
        <charset val="128"/>
      </rPr>
      <t>の純資産価額相当額</t>
    </r>
    <phoneticPr fontId="2"/>
  </si>
  <si>
    <r>
      <t>Ｓ</t>
    </r>
    <r>
      <rPr>
        <sz val="5"/>
        <rFont val="ＭＳ 明朝"/>
        <family val="1"/>
        <charset val="128"/>
      </rPr>
      <t>2</t>
    </r>
    <r>
      <rPr>
        <sz val="7"/>
        <rFont val="ＭＳ 明朝"/>
        <family val="1"/>
        <charset val="128"/>
      </rPr>
      <t>の金額</t>
    </r>
    <phoneticPr fontId="2"/>
  </si>
  <si>
    <t>課税時期現在の
発行済株式数</t>
    <phoneticPr fontId="2"/>
  </si>
  <si>
    <t>３．株式等保有特定会社</t>
    <phoneticPr fontId="2"/>
  </si>
  <si>
    <r>
      <t>Ｓ</t>
    </r>
    <r>
      <rPr>
        <sz val="5"/>
        <rFont val="ＭＳ 明朝"/>
        <family val="1"/>
        <charset val="128"/>
      </rPr>
      <t>1</t>
    </r>
    <r>
      <rPr>
        <sz val="7"/>
        <rFont val="ＭＳ 明朝"/>
        <family val="1"/>
        <charset val="128"/>
      </rPr>
      <t>の金額とＳ</t>
    </r>
    <r>
      <rPr>
        <sz val="5"/>
        <rFont val="ＭＳ 明朝"/>
        <family val="1"/>
        <charset val="128"/>
      </rPr>
      <t>2</t>
    </r>
    <r>
      <rPr>
        <sz val="7"/>
        <rFont val="ＭＳ 明朝"/>
        <family val="1"/>
        <charset val="128"/>
      </rPr>
      <t>の金額との合計額</t>
    </r>
    <phoneticPr fontId="2"/>
  </si>
  <si>
    <t>株式等保有特定会社の株式の価額</t>
    <phoneticPr fontId="2"/>
  </si>
  <si>
    <t xml:space="preserve">（（⑭、⑮、⑯又は⑰）＋㉔）  </t>
    <phoneticPr fontId="2"/>
  </si>
  <si>
    <t>(㉕と㉖とのいずれか低い方の金額)</t>
    <phoneticPr fontId="2"/>
  </si>
  <si>
    <t>ときはその金額））</t>
    <phoneticPr fontId="2"/>
  </si>
  <si>
    <t>１株当たりの純資産価額（第５表の
⑪の金額（第５表の⑫の金額がある</t>
    <phoneticPr fontId="2"/>
  </si>
  <si>
    <t>⑫の金額</t>
    <phoneticPr fontId="2"/>
  </si>
  <si>
    <t>⑬の金額</t>
    <phoneticPr fontId="2"/>
  </si>
  <si>
    <t>（</t>
    <phoneticPr fontId="2"/>
  </si>
  <si>
    <t>円×0.50）＝</t>
    <phoneticPr fontId="2"/>
  </si>
  <si>
    <t>円×0.50）＋（</t>
    <phoneticPr fontId="2"/>
  </si>
  <si>
    <t>⑬の金額と次の算式によって計算した金額とのいずれか低い方の金額</t>
    <phoneticPr fontId="2"/>
  </si>
  <si>
    <t>円×0.</t>
    <phoneticPr fontId="2"/>
  </si>
  <si>
    <t xml:space="preserve">⑬の金額
</t>
    <phoneticPr fontId="2"/>
  </si>
  <si>
    <t xml:space="preserve">Ｌの割合
</t>
    <phoneticPr fontId="2"/>
  </si>
  <si>
    <t xml:space="preserve">Ｌの割合
</t>
    <phoneticPr fontId="2"/>
  </si>
  <si>
    <t>⑫の金額と⑬の金額とのいずれか低い方の金額</t>
    <phoneticPr fontId="2"/>
  </si>
  <si>
    <t>（⑬の記載がないときは⑫の金額）</t>
    <phoneticPr fontId="2"/>
  </si>
  <si>
    <t>円×0.25）＋（</t>
    <phoneticPr fontId="2"/>
  </si>
  <si>
    <t>円×0.75）＝</t>
    <phoneticPr fontId="2"/>
  </si>
  <si>
    <t>　⑫と⑬とのいずれか
　低い方の金額</t>
    <phoneticPr fontId="2"/>
  </si>
  <si>
    <t>会社名</t>
    <phoneticPr fontId="2"/>
  </si>
  <si>
    <t>第 ４ 表　類似業種比準価額等の計算明細書</t>
    <phoneticPr fontId="2"/>
  </si>
  <si>
    <t xml:space="preserve">（平成三十年一月一日以降用） </t>
    <phoneticPr fontId="2"/>
  </si>
  <si>
    <t>（取引相場のない株式（出資）の評価明細書）</t>
    <phoneticPr fontId="2"/>
  </si>
  <si>
    <t>２.比準要素等の金額の計算</t>
    <phoneticPr fontId="2"/>
  </si>
  <si>
    <t>３.類似業種比準価額の計算</t>
    <phoneticPr fontId="2"/>
  </si>
  <si>
    <t>　等の額等の計算</t>
    <phoneticPr fontId="2"/>
  </si>
  <si>
    <t xml:space="preserve">      １．１株当たりの資本金</t>
    <phoneticPr fontId="2"/>
  </si>
  <si>
    <t>直前期末の資本
金等の額</t>
    <phoneticPr fontId="2"/>
  </si>
  <si>
    <t>直前期末の
発行済株式数</t>
    <phoneticPr fontId="2"/>
  </si>
  <si>
    <t>直前期末の
自己株式数</t>
    <phoneticPr fontId="2"/>
  </si>
  <si>
    <t>１株当たりの資本金等の額を50
円とした場合の発行済株式数</t>
    <phoneticPr fontId="2"/>
  </si>
  <si>
    <t>(①÷（②－③））</t>
    <phoneticPr fontId="2"/>
  </si>
  <si>
    <t>(①÷50円）</t>
    <phoneticPr fontId="2"/>
  </si>
  <si>
    <t>①</t>
    <phoneticPr fontId="2"/>
  </si>
  <si>
    <t>千円</t>
    <rPh sb="0" eb="2">
      <t>センエン</t>
    </rPh>
    <phoneticPr fontId="2"/>
  </si>
  <si>
    <t>②</t>
    <phoneticPr fontId="2"/>
  </si>
  <si>
    <t>株</t>
    <rPh sb="0" eb="1">
      <t>カブ</t>
    </rPh>
    <phoneticPr fontId="2"/>
  </si>
  <si>
    <t>③</t>
    <phoneticPr fontId="2"/>
  </si>
  <si>
    <t>④</t>
    <phoneticPr fontId="2"/>
  </si>
  <si>
    <t>円</t>
    <rPh sb="0" eb="1">
      <t>エン</t>
    </rPh>
    <phoneticPr fontId="2"/>
  </si>
  <si>
    <t>⑤</t>
    <phoneticPr fontId="2"/>
  </si>
  <si>
    <t>直前期末以前２（３）年間の年平均配当金額</t>
    <phoneticPr fontId="2"/>
  </si>
  <si>
    <t>直前期末以前２（３）年間の利益金額</t>
    <phoneticPr fontId="2"/>
  </si>
  <si>
    <t>直前期末（直前々期末）の純資産価額</t>
    <phoneticPr fontId="2"/>
  </si>
  <si>
    <t>事業年度</t>
    <phoneticPr fontId="2"/>
  </si>
  <si>
    <t>事業年度</t>
    <phoneticPr fontId="2"/>
  </si>
  <si>
    <t>事業年度</t>
    <phoneticPr fontId="2"/>
  </si>
  <si>
    <t>直 前 期</t>
    <phoneticPr fontId="2"/>
  </si>
  <si>
    <t>直前々期</t>
    <phoneticPr fontId="2"/>
  </si>
  <si>
    <t>直前々期
の 前 期</t>
    <phoneticPr fontId="2"/>
  </si>
  <si>
    <t>㋑</t>
    <phoneticPr fontId="2"/>
  </si>
  <si>
    <t>㋺</t>
    <phoneticPr fontId="2"/>
  </si>
  <si>
    <t>㋩</t>
    <phoneticPr fontId="2"/>
  </si>
  <si>
    <t>年平均配当金額</t>
    <phoneticPr fontId="2"/>
  </si>
  <si>
    <t xml:space="preserve"> ⑨（㋑＋㋺）÷２</t>
    <phoneticPr fontId="2"/>
  </si>
  <si>
    <t xml:space="preserve"> ⑩（㋺＋㋩）÷２</t>
    <phoneticPr fontId="2"/>
  </si>
  <si>
    <t>⑥</t>
    <phoneticPr fontId="2"/>
  </si>
  <si>
    <t>⑦</t>
    <phoneticPr fontId="2"/>
  </si>
  <si>
    <t>⑧</t>
    <phoneticPr fontId="2"/>
  </si>
  <si>
    <t>年配当金額</t>
    <phoneticPr fontId="2"/>
  </si>
  <si>
    <t>左のうち
非経常的な
配当金額</t>
    <phoneticPr fontId="2"/>
  </si>
  <si>
    <t>比準要素数１の会社・比準要素数０
の会社の判定要素の金額</t>
    <phoneticPr fontId="2"/>
  </si>
  <si>
    <t>銭</t>
    <rPh sb="0" eb="1">
      <t>セン</t>
    </rPh>
    <phoneticPr fontId="2"/>
  </si>
  <si>
    <t>Ⓑ</t>
    <phoneticPr fontId="2"/>
  </si>
  <si>
    <t>１株（50円）当たりの年配当金額
（   の金額）</t>
    <phoneticPr fontId="2"/>
  </si>
  <si>
    <t>⑨</t>
    <phoneticPr fontId="2"/>
  </si>
  <si>
    <t>⑩</t>
    <phoneticPr fontId="2"/>
  </si>
  <si>
    <t>1株〔 円〕当たりの年配当金額</t>
    <phoneticPr fontId="2"/>
  </si>
  <si>
    <t>1株〔 円〕当たりの年利益金額</t>
    <phoneticPr fontId="2"/>
  </si>
  <si>
    <t>純　資　産　価　額</t>
    <phoneticPr fontId="2"/>
  </si>
  <si>
    <t>1株〔 円〕当たりの</t>
    <phoneticPr fontId="2"/>
  </si>
  <si>
    <t>⑰資本金等の額</t>
    <phoneticPr fontId="2"/>
  </si>
  <si>
    <t>⑱利益積立金額</t>
    <phoneticPr fontId="2"/>
  </si>
  <si>
    <t>⑲　純　資　産　価　額
（⑰＋⑱）</t>
    <phoneticPr fontId="2"/>
  </si>
  <si>
    <t>Ⓒ</t>
    <phoneticPr fontId="2"/>
  </si>
  <si>
    <t>㊁</t>
    <phoneticPr fontId="2"/>
  </si>
  <si>
    <t>㋭</t>
    <phoneticPr fontId="2"/>
  </si>
  <si>
    <t>㋬</t>
    <phoneticPr fontId="2"/>
  </si>
  <si>
    <t>⑪法人税の課
　税所得金額</t>
    <phoneticPr fontId="2"/>
  </si>
  <si>
    <t>⑫非経常的な
 利益金額</t>
    <phoneticPr fontId="2"/>
  </si>
  <si>
    <t>⑬受取配当等
　の　益　金
　不 算 入 額</t>
    <phoneticPr fontId="2"/>
  </si>
  <si>
    <t>⑭左の所得税額</t>
    <phoneticPr fontId="2"/>
  </si>
  <si>
    <t>⑯差引利益金額
（⑪－⑫＋⑬
－⑭＋⑮）</t>
    <phoneticPr fontId="2"/>
  </si>
  <si>
    <t>又は</t>
    <rPh sb="0" eb="1">
      <t>マタ</t>
    </rPh>
    <phoneticPr fontId="2"/>
  </si>
  <si>
    <t>⑤</t>
    <phoneticPr fontId="2"/>
  </si>
  <si>
    <t>（㋥＋㋭）÷２</t>
    <phoneticPr fontId="2"/>
  </si>
  <si>
    <t>（㋭＋㋬）÷２</t>
    <phoneticPr fontId="2"/>
  </si>
  <si>
    <t>１株(50円)当たりの年利益金額</t>
    <phoneticPr fontId="2"/>
  </si>
  <si>
    <t>又は</t>
    <phoneticPr fontId="2"/>
  </si>
  <si>
    <t>の金額</t>
    <rPh sb="1" eb="3">
      <t>キンガク</t>
    </rPh>
    <phoneticPr fontId="2"/>
  </si>
  <si>
    <t>（㋥＋㋭）÷２</t>
    <phoneticPr fontId="2"/>
  </si>
  <si>
    <t>㋣</t>
    <phoneticPr fontId="2"/>
  </si>
  <si>
    <t>⑤</t>
    <phoneticPr fontId="2"/>
  </si>
  <si>
    <t>㋠</t>
    <phoneticPr fontId="2"/>
  </si>
  <si>
    <t>⑤</t>
    <phoneticPr fontId="2"/>
  </si>
  <si>
    <t>Ⓓ</t>
    <phoneticPr fontId="2"/>
  </si>
  <si>
    <t>1 株〔 円〕当たりの比準価額の計算</t>
    <phoneticPr fontId="2"/>
  </si>
  <si>
    <t>類似業種の株価</t>
    <phoneticPr fontId="2"/>
  </si>
  <si>
    <t>比準価額の修正</t>
    <phoneticPr fontId="2"/>
  </si>
  <si>
    <t>㉗</t>
    <phoneticPr fontId="2"/>
  </si>
  <si>
    <t>㉘</t>
    <phoneticPr fontId="2"/>
  </si>
  <si>
    <t>修正比準価額</t>
    <phoneticPr fontId="2"/>
  </si>
  <si>
    <t>㉖</t>
    <phoneticPr fontId="2"/>
  </si>
  <si>
    <t>１株当たりの比準価額</t>
    <phoneticPr fontId="2"/>
  </si>
  <si>
    <t>直前期末の翌日から課税時期ま
での間に配当金交付の効力が発
生した場合</t>
    <phoneticPr fontId="2"/>
  </si>
  <si>
    <t>直前期末の翌日から課税時期ま
での間に株式の割当て等の効力
が発生した場合</t>
    <phoneticPr fontId="2"/>
  </si>
  <si>
    <t>類似業種と
業種目番号</t>
    <phoneticPr fontId="2"/>
  </si>
  <si>
    <t>類似業種と
業種目番号</t>
    <phoneticPr fontId="2"/>
  </si>
  <si>
    <t>月</t>
    <rPh sb="0" eb="1">
      <t>ツキ</t>
    </rPh>
    <phoneticPr fontId="2"/>
  </si>
  <si>
    <t>課税時期の
属する月</t>
    <phoneticPr fontId="2"/>
  </si>
  <si>
    <r>
      <t xml:space="preserve">課税時期の
</t>
    </r>
    <r>
      <rPr>
        <sz val="6"/>
        <rFont val="ＭＳ 明朝"/>
        <family val="1"/>
        <charset val="128"/>
      </rPr>
      <t>属する月の前々月</t>
    </r>
    <phoneticPr fontId="2"/>
  </si>
  <si>
    <t>前年平均株価</t>
    <phoneticPr fontId="2"/>
  </si>
  <si>
    <t>課税時期の属する月
以前２年間の平均株価</t>
    <phoneticPr fontId="2"/>
  </si>
  <si>
    <t>Ａ</t>
    <phoneticPr fontId="2"/>
  </si>
  <si>
    <t>㋷、㋦、㋸、㋾及び㋻のうち最も低いもの</t>
    <phoneticPr fontId="2"/>
  </si>
  <si>
    <t>㋕、㋵、㋟、㋹及び㋞のうち最も低いもの</t>
    <phoneticPr fontId="2"/>
  </si>
  <si>
    <t>㋷</t>
    <phoneticPr fontId="2"/>
  </si>
  <si>
    <t>㋦</t>
    <phoneticPr fontId="2"/>
  </si>
  <si>
    <t>㋸</t>
    <phoneticPr fontId="2"/>
  </si>
  <si>
    <t>㋾</t>
    <phoneticPr fontId="2"/>
  </si>
  <si>
    <t>㋻</t>
    <phoneticPr fontId="2"/>
  </si>
  <si>
    <t>⑳</t>
    <phoneticPr fontId="2"/>
  </si>
  <si>
    <t>㋕</t>
    <phoneticPr fontId="2"/>
  </si>
  <si>
    <t>㋵</t>
    <phoneticPr fontId="2"/>
  </si>
  <si>
    <t>㋟</t>
    <phoneticPr fontId="2"/>
  </si>
  <si>
    <t>㋹</t>
    <phoneticPr fontId="2"/>
  </si>
  <si>
    <t>㋞</t>
    <phoneticPr fontId="2"/>
  </si>
  <si>
    <t>㉓</t>
    <phoneticPr fontId="2"/>
  </si>
  <si>
    <t>）</t>
    <phoneticPr fontId="2"/>
  </si>
  <si>
    <t>（№</t>
    <phoneticPr fontId="2"/>
  </si>
  <si>
    <t>比準割合の計算</t>
    <phoneticPr fontId="2"/>
  </si>
  <si>
    <t>区　　分</t>
    <phoneticPr fontId="2"/>
  </si>
  <si>
    <t>評　　価
会　　社</t>
    <phoneticPr fontId="2"/>
  </si>
  <si>
    <t>類　　似
業　　種</t>
    <phoneticPr fontId="2"/>
  </si>
  <si>
    <t>要 素 別
比準割合</t>
    <phoneticPr fontId="2"/>
  </si>
  <si>
    <t>比　　準
割　　合</t>
    <phoneticPr fontId="2"/>
  </si>
  <si>
    <t>１株（50円）当たり
の年配当金額</t>
    <phoneticPr fontId="2"/>
  </si>
  <si>
    <t>１株（50円）当たり
の年利益金額</t>
    <phoneticPr fontId="2"/>
  </si>
  <si>
    <t>１株（50円）当たり
の純資産価額</t>
    <phoneticPr fontId="2"/>
  </si>
  <si>
    <t>１株（50円）当たりの
比　準　価　額</t>
    <phoneticPr fontId="2"/>
  </si>
  <si>
    <t>Ｂ</t>
    <phoneticPr fontId="2"/>
  </si>
  <si>
    <t>Ｂ</t>
    <phoneticPr fontId="2"/>
  </si>
  <si>
    <t>Ｃ</t>
    <phoneticPr fontId="2"/>
  </si>
  <si>
    <t>Ｄ</t>
    <phoneticPr fontId="2"/>
  </si>
  <si>
    <t>Ｄ</t>
    <phoneticPr fontId="2"/>
  </si>
  <si>
    <t>㉒</t>
    <phoneticPr fontId="2"/>
  </si>
  <si>
    <t>㉕</t>
    <phoneticPr fontId="2"/>
  </si>
  <si>
    <r>
      <t>⑳×㉑×</t>
    </r>
    <r>
      <rPr>
        <sz val="7"/>
        <rFont val="ＭＳ 明朝"/>
        <family val="1"/>
        <charset val="128"/>
      </rPr>
      <t>0.7</t>
    </r>
    <phoneticPr fontId="2"/>
  </si>
  <si>
    <r>
      <rPr>
        <sz val="6"/>
        <rFont val="ＭＳ ゴシック"/>
        <family val="3"/>
        <charset val="128"/>
      </rPr>
      <t xml:space="preserve"> </t>
    </r>
    <r>
      <rPr>
        <sz val="7"/>
        <rFont val="ＭＳ ゴシック"/>
        <family val="3"/>
        <charset val="128"/>
      </rPr>
      <t>※</t>
    </r>
    <phoneticPr fontId="2"/>
  </si>
  <si>
    <r>
      <t>㉓×㉔×</t>
    </r>
    <r>
      <rPr>
        <sz val="7"/>
        <rFont val="ＭＳ 明朝"/>
        <family val="1"/>
        <charset val="128"/>
      </rPr>
      <t>0.7</t>
    </r>
    <phoneticPr fontId="2"/>
  </si>
  <si>
    <t>中会社は0.6
小会社は0.5
とします。</t>
    <phoneticPr fontId="2"/>
  </si>
  <si>
    <t>＋</t>
    <phoneticPr fontId="2"/>
  </si>
  <si>
    <t>３</t>
    <phoneticPr fontId="2"/>
  </si>
  <si>
    <t>＝</t>
    <phoneticPr fontId="2"/>
  </si>
  <si>
    <t>㉑</t>
    <phoneticPr fontId="2"/>
  </si>
  <si>
    <t>㉔</t>
    <phoneticPr fontId="2"/>
  </si>
  <si>
    <t>株）</t>
    <rPh sb="0" eb="1">
      <t>カブ</t>
    </rPh>
    <phoneticPr fontId="2"/>
  </si>
  <si>
    <t>（</t>
    <phoneticPr fontId="2"/>
  </si>
  <si>
    <t>円＋</t>
    <phoneticPr fontId="2"/>
  </si>
  <si>
    <t>円</t>
    <phoneticPr fontId="2"/>
  </si>
  <si>
    <t>銭×</t>
    <phoneticPr fontId="2"/>
  </si>
  <si>
    <t>株）÷（１株＋</t>
    <phoneticPr fontId="2"/>
  </si>
  <si>
    <t>割当株式１株当
たりの払込金額</t>
    <phoneticPr fontId="2"/>
  </si>
  <si>
    <t>１株当たりの
割当株式数</t>
    <phoneticPr fontId="2"/>
  </si>
  <si>
    <t>１株当たりの割当株
式数又は交付株式数</t>
    <phoneticPr fontId="2"/>
  </si>
  <si>
    <t>銭</t>
    <phoneticPr fontId="2"/>
  </si>
  <si>
    <t>円</t>
    <phoneticPr fontId="2"/>
  </si>
  <si>
    <t>円－</t>
    <phoneticPr fontId="2"/>
  </si>
  <si>
    <t>比準価額（㉖）</t>
    <phoneticPr fontId="2"/>
  </si>
  <si>
    <t>１株当たりの
配 当 金 額</t>
    <rPh sb="7" eb="8">
      <t>ハイ</t>
    </rPh>
    <rPh sb="9" eb="10">
      <t>トウ</t>
    </rPh>
    <rPh sb="11" eb="12">
      <t>カネ</t>
    </rPh>
    <rPh sb="13" eb="14">
      <t>ガク</t>
    </rPh>
    <phoneticPr fontId="2"/>
  </si>
  <si>
    <t>比準価額（㉒と㉕
  とのいずれか低い方）</t>
    <phoneticPr fontId="2"/>
  </si>
  <si>
    <t>×</t>
    <phoneticPr fontId="2"/>
  </si>
  <si>
    <t>０銭</t>
    <rPh sb="1" eb="2">
      <t>セン</t>
    </rPh>
    <phoneticPr fontId="2"/>
  </si>
  <si>
    <t>④の金額</t>
    <rPh sb="2" eb="4">
      <t>キンガク</t>
    </rPh>
    <phoneticPr fontId="2"/>
  </si>
  <si>
    <t>50円</t>
    <phoneticPr fontId="2"/>
  </si>
  <si>
    <t>１株当たりの資本金等の
額　　</t>
    <phoneticPr fontId="2"/>
  </si>
  <si>
    <r>
      <t xml:space="preserve"> 差引経常的な年
 </t>
    </r>
    <r>
      <rPr>
        <sz val="6.5"/>
        <rFont val="ＭＳ 明朝"/>
        <family val="1"/>
        <charset val="128"/>
      </rPr>
      <t>配当金額(⑥－⑦)</t>
    </r>
    <phoneticPr fontId="2"/>
  </si>
  <si>
    <r>
      <t xml:space="preserve">課税時期の
</t>
    </r>
    <r>
      <rPr>
        <sz val="6.5"/>
        <rFont val="ＭＳ 明朝"/>
        <family val="1"/>
        <charset val="128"/>
      </rPr>
      <t>属する月の前月</t>
    </r>
    <phoneticPr fontId="2"/>
  </si>
  <si>
    <r>
      <t xml:space="preserve">比準価額（㉖）
</t>
    </r>
    <r>
      <rPr>
        <sz val="6"/>
        <rFont val="ＭＳ 明朝"/>
        <family val="1"/>
        <charset val="128"/>
      </rPr>
      <t>（㉗があるときは㉗）</t>
    </r>
    <phoneticPr fontId="2"/>
  </si>
  <si>
    <r>
      <t xml:space="preserve">課税時期の
</t>
    </r>
    <r>
      <rPr>
        <sz val="6.5"/>
        <rFont val="ＭＳ 明朝"/>
        <family val="1"/>
        <charset val="128"/>
      </rPr>
      <t>属する月の前月</t>
    </r>
    <phoneticPr fontId="2"/>
  </si>
  <si>
    <t>Ａ</t>
    <phoneticPr fontId="2"/>
  </si>
  <si>
    <t>（類似業種比準価額の修正計算）</t>
    <rPh sb="10" eb="12">
      <t>シュウセイ</t>
    </rPh>
    <phoneticPr fontId="2"/>
  </si>
  <si>
    <t>1.　　　　の金額</t>
    <phoneticPr fontId="2"/>
  </si>
  <si>
    <t>第 ７ 表　株式等保有特定会社の株式の価額の計算明細書</t>
    <phoneticPr fontId="2"/>
  </si>
  <si>
    <t>事　業　年　度</t>
    <phoneticPr fontId="2"/>
  </si>
  <si>
    <t>受取配当金等の額</t>
    <phoneticPr fontId="2"/>
  </si>
  <si>
    <t>営業利益の金額</t>
    <phoneticPr fontId="2"/>
  </si>
  <si>
    <t>①　直 　前 　期</t>
    <phoneticPr fontId="2"/>
  </si>
  <si>
    <t>②　直 前 々 期</t>
    <phoneticPr fontId="2"/>
  </si>
  <si>
    <t>合計（①＋②）</t>
    <phoneticPr fontId="2"/>
  </si>
  <si>
    <t>受取配当金等収受割合</t>
    <phoneticPr fontId="2"/>
  </si>
  <si>
    <t>※ 小数点以下３位未満切り捨て</t>
    <phoneticPr fontId="2"/>
  </si>
  <si>
    <t>受取配当金等</t>
    <phoneticPr fontId="2"/>
  </si>
  <si>
    <t>収受割合の計算</t>
    <phoneticPr fontId="2"/>
  </si>
  <si>
    <t>１株（50円）当たりの年
配当金額（第４表のⒷ）</t>
    <phoneticPr fontId="2"/>
  </si>
  <si>
    <t>受取配当金等収受割合
（㋩）</t>
    <phoneticPr fontId="2"/>
  </si>
  <si>
    <t>ⓑ　の　金　額</t>
    <phoneticPr fontId="2"/>
  </si>
  <si>
    <t>(③×㋩)</t>
    <phoneticPr fontId="2"/>
  </si>
  <si>
    <t>１株（50円）当たりの年
利益金額（第４表のⒸ）</t>
    <phoneticPr fontId="2"/>
  </si>
  <si>
    <t>ⓒ　の　金　額</t>
    <phoneticPr fontId="2"/>
  </si>
  <si>
    <t>⑤</t>
    <phoneticPr fontId="2"/>
  </si>
  <si>
    <t>⑧</t>
    <phoneticPr fontId="2"/>
  </si>
  <si>
    <t>の　金　額</t>
    <phoneticPr fontId="2"/>
  </si>
  <si>
    <t>１株（50円）当たりの純
資産価額（第４表のⒹ）</t>
    <rPh sb="11" eb="12">
      <t>ジュン</t>
    </rPh>
    <phoneticPr fontId="2"/>
  </si>
  <si>
    <t>利益積立金額</t>
    <phoneticPr fontId="2"/>
  </si>
  <si>
    <t>（第４表の⑱の｢直前期」欄の金額）</t>
    <phoneticPr fontId="2"/>
  </si>
  <si>
    <t>1株当たりの資本金等の額を50円
とした場合の発行済株式数</t>
    <phoneticPr fontId="2"/>
  </si>
  <si>
    <t>（第４表の⑤の株式数）</t>
    <phoneticPr fontId="2"/>
  </si>
  <si>
    <r>
      <rPr>
        <sz val="7.5"/>
        <rFont val="ＭＳ 明朝"/>
        <family val="1"/>
        <charset val="128"/>
      </rPr>
      <t>受取配当金等収受割合</t>
    </r>
    <r>
      <rPr>
        <sz val="7"/>
        <rFont val="ＭＳ 明朝"/>
        <family val="1"/>
        <charset val="128"/>
      </rPr>
      <t xml:space="preserve">
（㋩）</t>
    </r>
    <phoneticPr fontId="2"/>
  </si>
  <si>
    <t>(ロ)の金額</t>
    <phoneticPr fontId="2"/>
  </si>
  <si>
    <t>(（⑬÷⑭）×㋩)</t>
    <phoneticPr fontId="2"/>
  </si>
  <si>
    <t>ⓓの金額（⑫＋⑮）</t>
    <phoneticPr fontId="2"/>
  </si>
  <si>
    <t>Ⓓ－ⓓの金額（⑨－⑯）</t>
    <phoneticPr fontId="2"/>
  </si>
  <si>
    <t>直 前 期 末 の 株 式 等 の
帳 簿 価 額 の 合 計 額</t>
    <phoneticPr fontId="2"/>
  </si>
  <si>
    <t>直前期末の総資産価額</t>
    <phoneticPr fontId="2"/>
  </si>
  <si>
    <t>（　帳　簿　価　額　）</t>
    <phoneticPr fontId="2"/>
  </si>
  <si>
    <t>（イ）の金額</t>
    <phoneticPr fontId="2"/>
  </si>
  <si>
    <t>⑫</t>
    <phoneticPr fontId="2"/>
  </si>
  <si>
    <t>⑰</t>
    <phoneticPr fontId="2"/>
  </si>
  <si>
    <t>㊁、㋭、㋬、㋣及び㋠のうち最も低いもの</t>
    <phoneticPr fontId="2"/>
  </si>
  <si>
    <t>前年平均株価</t>
    <phoneticPr fontId="2"/>
  </si>
  <si>
    <t>課税時期の属する月
以前２年間の平均株価</t>
    <phoneticPr fontId="2"/>
  </si>
  <si>
    <t>１株（50円）当たり
の年配当金額</t>
    <phoneticPr fontId="2"/>
  </si>
  <si>
    <t>１株（50円）当たり
の年利益金額</t>
    <phoneticPr fontId="2"/>
  </si>
  <si>
    <t>１株（50円）当たり
の純資産価額</t>
    <phoneticPr fontId="2"/>
  </si>
  <si>
    <t>１株（50円）当たりの
比　準　価　額</t>
    <phoneticPr fontId="2"/>
  </si>
  <si>
    <t>(⑧)</t>
    <phoneticPr fontId="2"/>
  </si>
  <si>
    <t>(⑰)</t>
    <phoneticPr fontId="2"/>
  </si>
  <si>
    <t>⑲</t>
    <phoneticPr fontId="2"/>
  </si>
  <si>
    <r>
      <t>⑱×⑲×</t>
    </r>
    <r>
      <rPr>
        <sz val="7"/>
        <rFont val="ＭＳ 明朝"/>
        <family val="1"/>
        <charset val="128"/>
      </rPr>
      <t>0.7</t>
    </r>
    <phoneticPr fontId="2"/>
  </si>
  <si>
    <r>
      <t>㉑×㉒×</t>
    </r>
    <r>
      <rPr>
        <sz val="7"/>
        <rFont val="ＭＳ 明朝"/>
        <family val="1"/>
        <charset val="128"/>
      </rPr>
      <t>0.7</t>
    </r>
    <phoneticPr fontId="2"/>
  </si>
  <si>
    <t>㉒</t>
    <phoneticPr fontId="2"/>
  </si>
  <si>
    <t>比準価額（⑳と㉓
  とのいずれか低い方）</t>
    <phoneticPr fontId="2"/>
  </si>
  <si>
    <t>（注） １　㋩の割合は、１を上限とします。
　　　 ２　⑯の金額は、Ⓓの金額（⑨の金額）を上限とし
　　　　 ます。</t>
    <phoneticPr fontId="2"/>
  </si>
  <si>
    <r>
      <t xml:space="preserve">比準価額（㉔）
</t>
    </r>
    <r>
      <rPr>
        <sz val="6"/>
        <rFont val="ＭＳ 明朝"/>
        <family val="1"/>
        <charset val="128"/>
      </rPr>
      <t>（㉕があるときは㉕）</t>
    </r>
    <phoneticPr fontId="2"/>
  </si>
  <si>
    <t>㊟ 未分割の場合、種類株式を発行している場合には対応しておりません（「株式数」欄を二段書きする必要があるため）</t>
    <rPh sb="2" eb="5">
      <t>ミブンカツ</t>
    </rPh>
    <rPh sb="6" eb="8">
      <t>バアイ</t>
    </rPh>
    <rPh sb="9" eb="11">
      <t>シュルイ</t>
    </rPh>
    <rPh sb="11" eb="13">
      <t>カブシキ</t>
    </rPh>
    <rPh sb="14" eb="16">
      <t>ハッコウ</t>
    </rPh>
    <rPh sb="20" eb="22">
      <t>バアイ</t>
    </rPh>
    <rPh sb="24" eb="26">
      <t>タイオウ</t>
    </rPh>
    <rPh sb="35" eb="38">
      <t>カブシキスウ</t>
    </rPh>
    <rPh sb="39" eb="40">
      <t>ラン</t>
    </rPh>
    <rPh sb="41" eb="43">
      <t>ニダン</t>
    </rPh>
    <rPh sb="43" eb="44">
      <t>カ</t>
    </rPh>
    <rPh sb="47" eb="49">
      <t>ヒツヨウ</t>
    </rPh>
    <phoneticPr fontId="2"/>
  </si>
  <si>
    <r>
      <rPr>
        <b/>
        <sz val="9"/>
        <color rgb="FF0000FF"/>
        <rFont val="ＭＳ ゴシック"/>
        <family val="3"/>
        <charset val="128"/>
      </rPr>
      <t>〇</t>
    </r>
    <r>
      <rPr>
        <sz val="7"/>
        <rFont val="ＭＳ ゴシック"/>
        <family val="3"/>
        <charset val="128"/>
      </rPr>
      <t>(丸図形)は自動判定機能はありませんので
シート保護を解除して適宜移動してください</t>
    </r>
    <rPh sb="2" eb="3">
      <t>マル</t>
    </rPh>
    <rPh sb="3" eb="5">
      <t>ズケイ</t>
    </rPh>
    <rPh sb="7" eb="9">
      <t>ジドウ</t>
    </rPh>
    <rPh sb="9" eb="11">
      <t>ハンテイ</t>
    </rPh>
    <rPh sb="11" eb="13">
      <t>キノウ</t>
    </rPh>
    <rPh sb="25" eb="27">
      <t>ホゴ</t>
    </rPh>
    <rPh sb="28" eb="30">
      <t>カイジョ</t>
    </rPh>
    <rPh sb="32" eb="34">
      <t>テキギ</t>
    </rPh>
    <rPh sb="34" eb="36">
      <t>イドウ</t>
    </rPh>
    <phoneticPr fontId="2"/>
  </si>
  <si>
    <r>
      <rPr>
        <b/>
        <sz val="8"/>
        <rFont val="ＭＳ ゴシック"/>
        <family val="3"/>
        <charset val="128"/>
      </rPr>
      <t>入力シート①</t>
    </r>
    <r>
      <rPr>
        <b/>
        <sz val="7"/>
        <rFont val="ＭＳ ゴシック"/>
        <family val="3"/>
        <charset val="128"/>
      </rPr>
      <t xml:space="preserve">
該当する区分にチェックをしてください</t>
    </r>
    <rPh sb="0" eb="2">
      <t>ニュウリョク</t>
    </rPh>
    <rPh sb="7" eb="9">
      <t>ガイトウ</t>
    </rPh>
    <rPh sb="11" eb="13">
      <t>クブン</t>
    </rPh>
    <phoneticPr fontId="2"/>
  </si>
  <si>
    <r>
      <rPr>
        <b/>
        <sz val="8"/>
        <rFont val="ＭＳ ゴシック"/>
        <family val="3"/>
        <charset val="128"/>
      </rPr>
      <t>入力シート②</t>
    </r>
    <r>
      <rPr>
        <b/>
        <sz val="7"/>
        <rFont val="ＭＳ ゴシック"/>
        <family val="3"/>
        <charset val="128"/>
      </rPr>
      <t xml:space="preserve">
該当する区分にチェックをしてください</t>
    </r>
    <rPh sb="0" eb="2">
      <t>ニュウリョク</t>
    </rPh>
    <rPh sb="7" eb="9">
      <t>ガイトウ</t>
    </rPh>
    <rPh sb="11" eb="13">
      <t>クブン</t>
    </rPh>
    <phoneticPr fontId="2"/>
  </si>
  <si>
    <t>大会社</t>
    <rPh sb="0" eb="1">
      <t>ダイ</t>
    </rPh>
    <rPh sb="1" eb="3">
      <t>カイシャ</t>
    </rPh>
    <phoneticPr fontId="2"/>
  </si>
  <si>
    <t>小会社</t>
    <rPh sb="0" eb="1">
      <t>ショウ</t>
    </rPh>
    <rPh sb="1" eb="3">
      <t>カイシャ</t>
    </rPh>
    <phoneticPr fontId="2"/>
  </si>
  <si>
    <t>中会社</t>
    <rPh sb="0" eb="1">
      <t>チュウ</t>
    </rPh>
    <rPh sb="1" eb="3">
      <t>カイシャ</t>
    </rPh>
    <phoneticPr fontId="2"/>
  </si>
  <si>
    <t>Ｌ＝0.90</t>
    <phoneticPr fontId="2"/>
  </si>
  <si>
    <t>Ｌ＝0.75</t>
    <phoneticPr fontId="2"/>
  </si>
  <si>
    <t>Ｌ＝0.60</t>
    <phoneticPr fontId="2"/>
  </si>
  <si>
    <r>
      <t xml:space="preserve">配当還元方式
</t>
    </r>
    <r>
      <rPr>
        <sz val="7"/>
        <rFont val="ＭＳ ゴシック"/>
        <family val="3"/>
        <charset val="128"/>
      </rPr>
      <t>の株式</t>
    </r>
    <rPh sb="0" eb="2">
      <t>ハイトウ</t>
    </rPh>
    <rPh sb="2" eb="4">
      <t>カンゲン</t>
    </rPh>
    <rPh sb="4" eb="6">
      <t>ホウシキ</t>
    </rPh>
    <phoneticPr fontId="2"/>
  </si>
  <si>
    <t>比準要素数１の
会社の株式</t>
    <phoneticPr fontId="2"/>
  </si>
  <si>
    <t>開業後３年未満の
会社等の株式</t>
    <rPh sb="0" eb="1">
      <t>カイ</t>
    </rPh>
    <rPh sb="1" eb="2">
      <t>ギョウ</t>
    </rPh>
    <rPh sb="2" eb="3">
      <t>ゴ</t>
    </rPh>
    <rPh sb="4" eb="5">
      <t>ネン</t>
    </rPh>
    <rPh sb="5" eb="6">
      <t>ミ</t>
    </rPh>
    <rPh sb="6" eb="7">
      <t>マン</t>
    </rPh>
    <phoneticPr fontId="2"/>
  </si>
  <si>
    <t>開業前又は休業中の
会社の株式</t>
    <rPh sb="0" eb="1">
      <t>カイ</t>
    </rPh>
    <rPh sb="1" eb="2">
      <t>ギョウ</t>
    </rPh>
    <rPh sb="2" eb="3">
      <t>マエ</t>
    </rPh>
    <rPh sb="3" eb="4">
      <t>マタ</t>
    </rPh>
    <rPh sb="5" eb="6">
      <t>キュウ</t>
    </rPh>
    <rPh sb="6" eb="7">
      <t>ギョウ</t>
    </rPh>
    <rPh sb="7" eb="8">
      <t>ナカ</t>
    </rPh>
    <phoneticPr fontId="2"/>
  </si>
  <si>
    <t>清算中の会社の
株式</t>
    <rPh sb="0" eb="2">
      <t>セイサン</t>
    </rPh>
    <rPh sb="2" eb="3">
      <t>ナカ</t>
    </rPh>
    <phoneticPr fontId="2"/>
  </si>
  <si>
    <r>
      <t xml:space="preserve">入力シート③
</t>
    </r>
    <r>
      <rPr>
        <b/>
        <sz val="7"/>
        <rFont val="ＭＳ ゴシック"/>
        <family val="3"/>
        <charset val="128"/>
      </rPr>
      <t>該当する区分に
チェックをしてください</t>
    </r>
    <phoneticPr fontId="2"/>
  </si>
  <si>
    <t>土地保有特定会社の
株式</t>
    <rPh sb="0" eb="2">
      <t>トチ</t>
    </rPh>
    <rPh sb="2" eb="4">
      <t>ホユウ</t>
    </rPh>
    <rPh sb="4" eb="6">
      <t>トクテイ</t>
    </rPh>
    <rPh sb="6" eb="8">
      <t>カイシャ</t>
    </rPh>
    <rPh sb="10" eb="12">
      <t>カブシキ</t>
    </rPh>
    <phoneticPr fontId="2"/>
  </si>
  <si>
    <t>㊟　㉓、㉔欄と、４の「株式に関する権利の評価額」欄は計算式を導入していません。適宜数字を入れて作成してください。</t>
    <rPh sb="5" eb="6">
      <t>ラン</t>
    </rPh>
    <rPh sb="11" eb="13">
      <t>カブシキ</t>
    </rPh>
    <rPh sb="14" eb="15">
      <t>カン</t>
    </rPh>
    <rPh sb="17" eb="19">
      <t>ケンリ</t>
    </rPh>
    <rPh sb="20" eb="23">
      <t>ヒョウカガク</t>
    </rPh>
    <rPh sb="24" eb="25">
      <t>ラン</t>
    </rPh>
    <rPh sb="26" eb="29">
      <t>ケイサンシキ</t>
    </rPh>
    <rPh sb="30" eb="32">
      <t>ドウニュウ</t>
    </rPh>
    <rPh sb="39" eb="41">
      <t>テキギ</t>
    </rPh>
    <rPh sb="41" eb="43">
      <t>スウジ</t>
    </rPh>
    <rPh sb="44" eb="45">
      <t>イ</t>
    </rPh>
    <rPh sb="47" eb="49">
      <t>サクセイ</t>
    </rPh>
    <phoneticPr fontId="2"/>
  </si>
  <si>
    <t>⑤</t>
    <phoneticPr fontId="2"/>
  </si>
  <si>
    <t>㋥</t>
    <phoneticPr fontId="2"/>
  </si>
  <si>
    <t>（㋥＋㋭)÷２</t>
    <phoneticPr fontId="2"/>
  </si>
  <si>
    <t>㋭
⑤</t>
    <phoneticPr fontId="2"/>
  </si>
  <si>
    <t>Ⓦ</t>
    <phoneticPr fontId="2"/>
  </si>
  <si>
    <t>Ⓩ</t>
    <phoneticPr fontId="2"/>
  </si>
  <si>
    <t>Ⓨ</t>
    <phoneticPr fontId="2"/>
  </si>
  <si>
    <t>Ⓧ</t>
    <phoneticPr fontId="2"/>
  </si>
  <si>
    <t>大きい方</t>
    <phoneticPr fontId="2"/>
  </si>
  <si>
    <t>大きい方</t>
    <phoneticPr fontId="2"/>
  </si>
  <si>
    <r>
      <t xml:space="preserve"> Ⓒ</t>
    </r>
    <r>
      <rPr>
        <sz val="6"/>
        <rFont val="ＭＳ 明朝"/>
        <family val="1"/>
        <charset val="128"/>
      </rPr>
      <t xml:space="preserve"> </t>
    </r>
    <r>
      <rPr>
        <sz val="7"/>
        <rFont val="ＭＳ 明朝"/>
        <family val="1"/>
        <charset val="128"/>
      </rPr>
      <t>小さい方</t>
    </r>
    <phoneticPr fontId="2"/>
  </si>
  <si>
    <t>この各文字は、外字を使用すると他のＰＣで文字化けしてしまうため、図形で作成して、その図を挿入しています
文字の位置がずれていないか確認してください</t>
    <rPh sb="2" eb="5">
      <t>カクモジ</t>
    </rPh>
    <rPh sb="7" eb="9">
      <t>ガイジ</t>
    </rPh>
    <rPh sb="10" eb="12">
      <t>シヨウ</t>
    </rPh>
    <rPh sb="15" eb="16">
      <t>タ</t>
    </rPh>
    <rPh sb="20" eb="23">
      <t>モジバ</t>
    </rPh>
    <rPh sb="32" eb="34">
      <t>ズケイ</t>
    </rPh>
    <rPh sb="35" eb="37">
      <t>サクセイ</t>
    </rPh>
    <rPh sb="42" eb="43">
      <t>ズ</t>
    </rPh>
    <rPh sb="44" eb="46">
      <t>ソウニュウ</t>
    </rPh>
    <rPh sb="52" eb="54">
      <t>モジ</t>
    </rPh>
    <rPh sb="55" eb="57">
      <t>イチ</t>
    </rPh>
    <rPh sb="65" eb="67">
      <t>カクニン</t>
    </rPh>
    <phoneticPr fontId="2"/>
  </si>
  <si>
    <t>この各文字は、外字を使用すると他のＰＣで文字化けしてしまうため、図形で作成して、その図を挿入しています
文字の位置がずれていないか確認してください</t>
    <rPh sb="2" eb="5">
      <t>カクモジ</t>
    </rPh>
    <rPh sb="7" eb="9">
      <t>ガイジ</t>
    </rPh>
    <rPh sb="10" eb="12">
      <t>シヨウ</t>
    </rPh>
    <rPh sb="15" eb="16">
      <t>タ</t>
    </rPh>
    <rPh sb="20" eb="23">
      <t>モジバ</t>
    </rPh>
    <rPh sb="32" eb="34">
      <t>ズケイ</t>
    </rPh>
    <rPh sb="35" eb="37">
      <t>サクセイ</t>
    </rPh>
    <rPh sb="52" eb="54">
      <t>モジ</t>
    </rPh>
    <rPh sb="55" eb="57">
      <t>イチ</t>
    </rPh>
    <rPh sb="65" eb="67">
      <t>カクニン</t>
    </rPh>
    <phoneticPr fontId="2"/>
  </si>
  <si>
    <t>（当社の会社規模）</t>
    <rPh sb="1" eb="3">
      <t>トウシャ</t>
    </rPh>
    <rPh sb="4" eb="6">
      <t>カイシャ</t>
    </rPh>
    <rPh sb="6" eb="8">
      <t>キボ</t>
    </rPh>
    <phoneticPr fontId="2"/>
  </si>
  <si>
    <t>配当還元方式の場合は「１表の１」の「入力シート①」欄で選択入力してください</t>
    <rPh sb="0" eb="2">
      <t>ハイトウ</t>
    </rPh>
    <rPh sb="2" eb="4">
      <t>カンゲン</t>
    </rPh>
    <rPh sb="4" eb="6">
      <t>ホウシキ</t>
    </rPh>
    <rPh sb="7" eb="9">
      <t>バアイ</t>
    </rPh>
    <rPh sb="12" eb="13">
      <t>ヒョウ</t>
    </rPh>
    <rPh sb="18" eb="20">
      <t>ニュウリョク</t>
    </rPh>
    <rPh sb="25" eb="26">
      <t>ラン</t>
    </rPh>
    <rPh sb="27" eb="29">
      <t>センタク</t>
    </rPh>
    <rPh sb="29" eb="31">
      <t>ニュウリョク</t>
    </rPh>
    <phoneticPr fontId="2"/>
  </si>
  <si>
    <t>原則的評価方式による評価額</t>
    <rPh sb="0" eb="3">
      <t>ゲンソクテキ</t>
    </rPh>
    <rPh sb="3" eb="5">
      <t>ヒョウカ</t>
    </rPh>
    <rPh sb="5" eb="7">
      <t>ホウシキ</t>
    </rPh>
    <rPh sb="10" eb="13">
      <t>ヒョウカガク</t>
    </rPh>
    <rPh sb="11" eb="13">
      <t>カガク</t>
    </rPh>
    <phoneticPr fontId="2"/>
  </si>
  <si>
    <t>(いずれにも該当しない)</t>
    <rPh sb="6" eb="8">
      <t>ガイトウ</t>
    </rPh>
    <phoneticPr fontId="2"/>
  </si>
  <si>
    <r>
      <rPr>
        <b/>
        <sz val="9"/>
        <color rgb="FF0000FF"/>
        <rFont val="ＭＳ ゴシック"/>
        <family val="3"/>
        <charset val="128"/>
      </rPr>
      <t>〇</t>
    </r>
    <r>
      <rPr>
        <sz val="7"/>
        <rFont val="ＭＳ ゴシック"/>
        <family val="3"/>
        <charset val="128"/>
      </rPr>
      <t xml:space="preserve">(丸図形)は自動判定機能はありませんので
</t>
    </r>
    <r>
      <rPr>
        <u/>
        <sz val="7"/>
        <rFont val="ＭＳ ゴシック"/>
        <family val="3"/>
        <charset val="128"/>
      </rPr>
      <t>シート保護を解除</t>
    </r>
    <r>
      <rPr>
        <sz val="7"/>
        <rFont val="ＭＳ ゴシック"/>
        <family val="3"/>
        <charset val="128"/>
      </rPr>
      <t>して適宜</t>
    </r>
    <r>
      <rPr>
        <u/>
        <sz val="7"/>
        <rFont val="ＭＳ ゴシック"/>
        <family val="3"/>
        <charset val="128"/>
      </rPr>
      <t>移動</t>
    </r>
    <r>
      <rPr>
        <sz val="7"/>
        <rFont val="ＭＳ ゴシック"/>
        <family val="3"/>
        <charset val="128"/>
      </rPr>
      <t>してください</t>
    </r>
    <rPh sb="2" eb="3">
      <t>マル</t>
    </rPh>
    <rPh sb="3" eb="5">
      <t>ズケイ</t>
    </rPh>
    <rPh sb="7" eb="9">
      <t>ジドウ</t>
    </rPh>
    <rPh sb="9" eb="11">
      <t>ハンテイ</t>
    </rPh>
    <rPh sb="11" eb="13">
      <t>キノウ</t>
    </rPh>
    <rPh sb="25" eb="27">
      <t>ホゴ</t>
    </rPh>
    <rPh sb="28" eb="30">
      <t>カイジョ</t>
    </rPh>
    <rPh sb="32" eb="34">
      <t>テキギ</t>
    </rPh>
    <rPh sb="34" eb="36">
      <t>イドウ</t>
    </rPh>
    <phoneticPr fontId="2"/>
  </si>
  <si>
    <t>特定の評価会社の各区分は「２表」の「入力シート③」欄で選択入力してください</t>
    <rPh sb="0" eb="2">
      <t>トクテイ</t>
    </rPh>
    <rPh sb="3" eb="5">
      <t>ヒョウカ</t>
    </rPh>
    <rPh sb="5" eb="7">
      <t>ガイシャ</t>
    </rPh>
    <rPh sb="8" eb="9">
      <t>カク</t>
    </rPh>
    <rPh sb="9" eb="11">
      <t>クブン</t>
    </rPh>
    <rPh sb="14" eb="15">
      <t>ヒョウ</t>
    </rPh>
    <rPh sb="18" eb="20">
      <t>ニュウリョク</t>
    </rPh>
    <rPh sb="25" eb="26">
      <t>ラン</t>
    </rPh>
    <rPh sb="27" eb="29">
      <t>センタク</t>
    </rPh>
    <rPh sb="29" eb="31">
      <t>ニュウリョク</t>
    </rPh>
    <phoneticPr fontId="2"/>
  </si>
  <si>
    <t>（当社の区分）</t>
    <rPh sb="1" eb="3">
      <t>トウシャ</t>
    </rPh>
    <rPh sb="4" eb="6">
      <t>クブン</t>
    </rPh>
    <phoneticPr fontId="2"/>
  </si>
  <si>
    <t>㊟　㉕、㉖欄と、４の「株式に関する権利の評価額」欄は計算式を導入していません。適宜数字を入れて作成してください。</t>
    <rPh sb="5" eb="6">
      <t>ラン</t>
    </rPh>
    <rPh sb="11" eb="13">
      <t>カブシキ</t>
    </rPh>
    <rPh sb="14" eb="15">
      <t>カン</t>
    </rPh>
    <rPh sb="17" eb="19">
      <t>ケンリ</t>
    </rPh>
    <rPh sb="20" eb="23">
      <t>ヒョウカガク</t>
    </rPh>
    <rPh sb="24" eb="25">
      <t>ラン</t>
    </rPh>
    <rPh sb="26" eb="29">
      <t>ケイサンシキ</t>
    </rPh>
    <rPh sb="30" eb="32">
      <t>ドウニュウ</t>
    </rPh>
    <rPh sb="39" eb="41">
      <t>テキギ</t>
    </rPh>
    <rPh sb="41" eb="43">
      <t>スウジ</t>
    </rPh>
    <rPh sb="44" eb="45">
      <t>イ</t>
    </rPh>
    <rPh sb="47" eb="49">
      <t>サクセイ</t>
    </rPh>
    <phoneticPr fontId="2"/>
  </si>
  <si>
    <t>縦書部分のこの各文字は、外字を使用すると他のＰＣで文字化けしてしまうため、図形で作成して、その図を挿入しています
文字の位置がずれていないか確認してください</t>
    <rPh sb="0" eb="2">
      <t>タテガキ</t>
    </rPh>
    <rPh sb="2" eb="4">
      <t>ブブン</t>
    </rPh>
    <rPh sb="7" eb="10">
      <t>カクモジ</t>
    </rPh>
    <rPh sb="12" eb="14">
      <t>ガイジ</t>
    </rPh>
    <rPh sb="15" eb="17">
      <t>シヨウ</t>
    </rPh>
    <rPh sb="20" eb="21">
      <t>タ</t>
    </rPh>
    <rPh sb="25" eb="28">
      <t>モジバ</t>
    </rPh>
    <rPh sb="37" eb="39">
      <t>ズケイ</t>
    </rPh>
    <rPh sb="40" eb="42">
      <t>サクセイ</t>
    </rPh>
    <rPh sb="47" eb="48">
      <t>ズ</t>
    </rPh>
    <rPh sb="49" eb="51">
      <t>ソウニュウ</t>
    </rPh>
    <rPh sb="57" eb="59">
      <t>モジ</t>
    </rPh>
    <rPh sb="60" eb="62">
      <t>イチ</t>
    </rPh>
    <rPh sb="70" eb="72">
      <t>カクニン</t>
    </rPh>
    <phoneticPr fontId="2"/>
  </si>
  <si>
    <t>縦書部分のこの各文字は、外字を使用すると他のＰＣで文字化けしてしまうため、図形で作成して、その図を挿入しています
文字の位置がずれていないか確認してください</t>
    <rPh sb="7" eb="10">
      <t>カクモジ</t>
    </rPh>
    <rPh sb="12" eb="14">
      <t>ガイジ</t>
    </rPh>
    <rPh sb="15" eb="17">
      <t>シヨウ</t>
    </rPh>
    <rPh sb="20" eb="21">
      <t>タ</t>
    </rPh>
    <rPh sb="25" eb="28">
      <t>モジバ</t>
    </rPh>
    <rPh sb="37" eb="39">
      <t>ズケイ</t>
    </rPh>
    <rPh sb="40" eb="42">
      <t>サクセイ</t>
    </rPh>
    <rPh sb="47" eb="48">
      <t>ズ</t>
    </rPh>
    <rPh sb="49" eb="51">
      <t>ソウニュウ</t>
    </rPh>
    <rPh sb="57" eb="59">
      <t>モジ</t>
    </rPh>
    <rPh sb="60" eb="62">
      <t>イチ</t>
    </rPh>
    <rPh sb="70" eb="72">
      <t>カクニン</t>
    </rPh>
    <phoneticPr fontId="2"/>
  </si>
  <si>
    <t>※ この表は、２表の入力シート③で「株式等保有特定会社」を選択しない場合でも（参考のため）各係数を計算・表示しています。</t>
    <rPh sb="4" eb="5">
      <t>ヒョウ</t>
    </rPh>
    <rPh sb="8" eb="9">
      <t>ヒョウ</t>
    </rPh>
    <rPh sb="10" eb="12">
      <t>ニュウリョク</t>
    </rPh>
    <rPh sb="18" eb="20">
      <t>カブシキ</t>
    </rPh>
    <rPh sb="20" eb="21">
      <t>トウ</t>
    </rPh>
    <rPh sb="21" eb="23">
      <t>ホユウ</t>
    </rPh>
    <rPh sb="23" eb="25">
      <t>トクテイ</t>
    </rPh>
    <rPh sb="25" eb="27">
      <t>カイシャ</t>
    </rPh>
    <rPh sb="29" eb="31">
      <t>センタク</t>
    </rPh>
    <rPh sb="34" eb="36">
      <t>バアイ</t>
    </rPh>
    <rPh sb="39" eb="41">
      <t>サンコウ</t>
    </rPh>
    <rPh sb="45" eb="46">
      <t>カク</t>
    </rPh>
    <rPh sb="46" eb="48">
      <t>ケイスウ</t>
    </rPh>
    <rPh sb="49" eb="51">
      <t>ケイサン</t>
    </rPh>
    <rPh sb="52" eb="54">
      <t>ヒョウジ</t>
    </rPh>
    <phoneticPr fontId="2"/>
  </si>
  <si>
    <t>（当社の区分）</t>
    <phoneticPr fontId="2"/>
  </si>
  <si>
    <t>● 注意事項</t>
    <rPh sb="2" eb="4">
      <t>チュウイ</t>
    </rPh>
    <rPh sb="4" eb="6">
      <t>ジコウ</t>
    </rPh>
    <phoneticPr fontId="2"/>
  </si>
  <si>
    <t>すべて使用者の責任において使用してください。</t>
    <rPh sb="3" eb="6">
      <t>シヨウシャ</t>
    </rPh>
    <rPh sb="7" eb="9">
      <t>セキニン</t>
    </rPh>
    <rPh sb="13" eb="15">
      <t>シヨウ</t>
    </rPh>
    <phoneticPr fontId="2"/>
  </si>
  <si>
    <t>使用するエクセルのバージョンによっては、読み込みできない場合があります。</t>
    <rPh sb="0" eb="2">
      <t>シヨウ</t>
    </rPh>
    <rPh sb="20" eb="21">
      <t>ヨ</t>
    </rPh>
    <rPh sb="22" eb="23">
      <t>コ</t>
    </rPh>
    <rPh sb="28" eb="30">
      <t>バアイ</t>
    </rPh>
    <phoneticPr fontId="2"/>
  </si>
  <si>
    <t>● 特長</t>
    <rPh sb="2" eb="4">
      <t>トクチョウ</t>
    </rPh>
    <phoneticPr fontId="2"/>
  </si>
  <si>
    <t>　エクセルがあれば使用することができ、別にソフトを用意する必要がないため、（エクセルが入っていれば）</t>
    <rPh sb="9" eb="11">
      <t>シヨウ</t>
    </rPh>
    <rPh sb="19" eb="20">
      <t>ベツ</t>
    </rPh>
    <rPh sb="25" eb="27">
      <t>ヨウイ</t>
    </rPh>
    <rPh sb="29" eb="31">
      <t>ヒツヨウ</t>
    </rPh>
    <rPh sb="43" eb="44">
      <t>ハイ</t>
    </rPh>
    <phoneticPr fontId="2"/>
  </si>
  <si>
    <t>どのパソコンでも使用することができます。</t>
    <rPh sb="8" eb="10">
      <t>シヨウ</t>
    </rPh>
    <phoneticPr fontId="2"/>
  </si>
  <si>
    <t>エクセルマクロは使用していません。</t>
    <rPh sb="8" eb="10">
      <t>シヨウ</t>
    </rPh>
    <phoneticPr fontId="2"/>
  </si>
  <si>
    <t>　したがって、ウイルス等の危険性が低く、また正規版を入手すれば自分用にカスタマイズすることも</t>
    <rPh sb="11" eb="12">
      <t>トウ</t>
    </rPh>
    <rPh sb="13" eb="16">
      <t>キケンセイ</t>
    </rPh>
    <rPh sb="17" eb="18">
      <t>ヒク</t>
    </rPh>
    <rPh sb="22" eb="24">
      <t>セイキ</t>
    </rPh>
    <rPh sb="24" eb="25">
      <t>バン</t>
    </rPh>
    <rPh sb="26" eb="28">
      <t>ニュウシュ</t>
    </rPh>
    <rPh sb="31" eb="34">
      <t>ジブンヨウ</t>
    </rPh>
    <phoneticPr fontId="2"/>
  </si>
  <si>
    <t>可能です。</t>
    <rPh sb="0" eb="2">
      <t>カノウ</t>
    </rPh>
    <phoneticPr fontId="2"/>
  </si>
  <si>
    <t>● 使用方法</t>
    <rPh sb="2" eb="4">
      <t>シヨウ</t>
    </rPh>
    <rPh sb="4" eb="6">
      <t>ホウホウ</t>
    </rPh>
    <phoneticPr fontId="2"/>
  </si>
  <si>
    <t>　緑色のセルは、リストから選択して入力するセルです。入力するにはそのセルをクリックしてください。</t>
    <rPh sb="1" eb="3">
      <t>ミドリイロ</t>
    </rPh>
    <rPh sb="13" eb="15">
      <t>センタク</t>
    </rPh>
    <rPh sb="17" eb="19">
      <t>ニュウリョク</t>
    </rPh>
    <rPh sb="26" eb="28">
      <t>ニュウリョク</t>
    </rPh>
    <phoneticPr fontId="2"/>
  </si>
  <si>
    <t>　この薄黄色のセルは、自動参照や計算式が入っているセルであり、セルに保護がかかっており入力はできません。</t>
    <rPh sb="3" eb="4">
      <t>ウス</t>
    </rPh>
    <rPh sb="4" eb="6">
      <t>キイロ</t>
    </rPh>
    <rPh sb="11" eb="13">
      <t>ジドウ</t>
    </rPh>
    <rPh sb="13" eb="15">
      <t>サンショウ</t>
    </rPh>
    <rPh sb="16" eb="18">
      <t>ケイサン</t>
    </rPh>
    <rPh sb="18" eb="19">
      <t>シキ</t>
    </rPh>
    <rPh sb="20" eb="21">
      <t>ハイ</t>
    </rPh>
    <rPh sb="34" eb="36">
      <t>ホゴ</t>
    </rPh>
    <rPh sb="43" eb="45">
      <t>ニュウリョク</t>
    </rPh>
    <phoneticPr fontId="2"/>
  </si>
  <si>
    <t>　具体的な使用方法</t>
    <rPh sb="1" eb="4">
      <t>グタイテキ</t>
    </rPh>
    <rPh sb="5" eb="7">
      <t>シヨウ</t>
    </rPh>
    <rPh sb="7" eb="9">
      <t>ホウホウ</t>
    </rPh>
    <phoneticPr fontId="2"/>
  </si>
  <si>
    <t>(3)　その他</t>
    <rPh sb="6" eb="7">
      <t>タ</t>
    </rPh>
    <phoneticPr fontId="2"/>
  </si>
  <si>
    <t>　次の場合の評価計算には対応していません。</t>
    <rPh sb="1" eb="2">
      <t>ツギ</t>
    </rPh>
    <rPh sb="3" eb="5">
      <t>バアイ</t>
    </rPh>
    <rPh sb="6" eb="8">
      <t>ヒョウカ</t>
    </rPh>
    <rPh sb="8" eb="10">
      <t>ケイサン</t>
    </rPh>
    <rPh sb="12" eb="14">
      <t>タイオウ</t>
    </rPh>
    <phoneticPr fontId="2"/>
  </si>
  <si>
    <t>　また、エクセルがある程度使える方が使用することを前提としています。</t>
    <rPh sb="11" eb="13">
      <t>テイド</t>
    </rPh>
    <rPh sb="13" eb="14">
      <t>ツカ</t>
    </rPh>
    <rPh sb="16" eb="17">
      <t>カタ</t>
    </rPh>
    <rPh sb="18" eb="20">
      <t>シヨウ</t>
    </rPh>
    <rPh sb="25" eb="27">
      <t>ゼンテイ</t>
    </rPh>
    <phoneticPr fontId="2"/>
  </si>
  <si>
    <r>
      <t>本システムのエクセルの操作方法等についてご質問やお問い合わせをいただいても、</t>
    </r>
    <r>
      <rPr>
        <sz val="11"/>
        <color rgb="FFFF0000"/>
        <rFont val="ＭＳ Ｐゴシック"/>
        <family val="3"/>
        <charset val="128"/>
      </rPr>
      <t>当方は対応できません。</t>
    </r>
    <rPh sb="0" eb="1">
      <t>ホン</t>
    </rPh>
    <rPh sb="21" eb="23">
      <t>シツモン</t>
    </rPh>
    <rPh sb="25" eb="26">
      <t>ト</t>
    </rPh>
    <rPh sb="27" eb="28">
      <t>ア</t>
    </rPh>
    <rPh sb="38" eb="40">
      <t>トウホウ</t>
    </rPh>
    <rPh sb="41" eb="43">
      <t>タイオウ</t>
    </rPh>
    <phoneticPr fontId="2"/>
  </si>
  <si>
    <t>瞬時に画面で確認することができ、また、データの訂正や入れ替え等をした結果も瞬時に画面に反映されます。</t>
    <rPh sb="0" eb="2">
      <t>シュンジ</t>
    </rPh>
    <rPh sb="3" eb="5">
      <t>ガメン</t>
    </rPh>
    <rPh sb="6" eb="8">
      <t>カクニン</t>
    </rPh>
    <rPh sb="23" eb="25">
      <t>テイセイ</t>
    </rPh>
    <rPh sb="26" eb="27">
      <t>イ</t>
    </rPh>
    <rPh sb="28" eb="29">
      <t>カ</t>
    </rPh>
    <rPh sb="30" eb="31">
      <t>トウ</t>
    </rPh>
    <rPh sb="34" eb="36">
      <t>ケッカ</t>
    </rPh>
    <rPh sb="37" eb="39">
      <t>シュンジ</t>
    </rPh>
    <rPh sb="40" eb="42">
      <t>ガメン</t>
    </rPh>
    <rPh sb="43" eb="45">
      <t>ハンエイ</t>
    </rPh>
    <phoneticPr fontId="2"/>
  </si>
  <si>
    <t>　入力の共通事項</t>
    <rPh sb="1" eb="2">
      <t>ニュウ</t>
    </rPh>
    <rPh sb="2" eb="3">
      <t>リョク</t>
    </rPh>
    <rPh sb="4" eb="6">
      <t>キョウツウ</t>
    </rPh>
    <rPh sb="6" eb="8">
      <t>ジコウ</t>
    </rPh>
    <phoneticPr fontId="2"/>
  </si>
  <si>
    <t>(1)　各表の入力の順番と入力方法</t>
    <rPh sb="5" eb="6">
      <t>ヒョウ</t>
    </rPh>
    <rPh sb="7" eb="9">
      <t>ニュウリョク</t>
    </rPh>
    <rPh sb="10" eb="12">
      <t>ジュンバン</t>
    </rPh>
    <rPh sb="13" eb="15">
      <t>ニュウリョク</t>
    </rPh>
    <rPh sb="15" eb="17">
      <t>ホウホウ</t>
    </rPh>
    <phoneticPr fontId="2"/>
  </si>
  <si>
    <t>(2)　入力シート欄の入力</t>
    <rPh sb="4" eb="6">
      <t>ニュウリョク</t>
    </rPh>
    <rPh sb="9" eb="10">
      <t>ラン</t>
    </rPh>
    <rPh sb="11" eb="13">
      <t>ニュウリョク</t>
    </rPh>
    <phoneticPr fontId="2"/>
  </si>
  <si>
    <t>・</t>
    <phoneticPr fontId="2"/>
  </si>
  <si>
    <r>
      <t>Windows10では、印刷メニューでプリンタを「</t>
    </r>
    <r>
      <rPr>
        <b/>
        <sz val="11"/>
        <color rgb="FF0000FF"/>
        <rFont val="ＭＳ Ｐゴシック"/>
        <family val="3"/>
        <charset val="128"/>
      </rPr>
      <t>Microsoft Print to PDF</t>
    </r>
    <r>
      <rPr>
        <sz val="11"/>
        <rFont val="ＭＳ Ｐゴシック"/>
        <family val="3"/>
        <charset val="128"/>
      </rPr>
      <t>」に指定すれば、出力帳票データの</t>
    </r>
    <r>
      <rPr>
        <b/>
        <sz val="11"/>
        <color rgb="FF0000FF"/>
        <rFont val="ＭＳ Ｐゴシック"/>
        <family val="3"/>
        <charset val="128"/>
      </rPr>
      <t>イメージをPDFファイル方式で書き出す</t>
    </r>
    <r>
      <rPr>
        <sz val="11"/>
        <rFont val="ＭＳ Ｐゴシック"/>
        <family val="3"/>
        <charset val="128"/>
      </rPr>
      <t xml:space="preserve">ことができます。 </t>
    </r>
    <rPh sb="12" eb="14">
      <t>インサツ</t>
    </rPh>
    <rPh sb="49" eb="51">
      <t>シテイ</t>
    </rPh>
    <rPh sb="55" eb="57">
      <t>シュツリョク</t>
    </rPh>
    <rPh sb="57" eb="59">
      <t>チョウヒョウ</t>
    </rPh>
    <rPh sb="75" eb="77">
      <t>ホウシキ</t>
    </rPh>
    <rPh sb="78" eb="79">
      <t>カ</t>
    </rPh>
    <rPh sb="80" eb="81">
      <t>ダ</t>
    </rPh>
    <phoneticPr fontId="2"/>
  </si>
  <si>
    <t>（クライアント等に申告書のデータを渡す際には、エクセルファイル自体でなく、このPDFファイルで渡す方法がよいと思われます。）</t>
    <rPh sb="7" eb="8">
      <t>トウ</t>
    </rPh>
    <rPh sb="9" eb="12">
      <t>シンコクショ</t>
    </rPh>
    <rPh sb="17" eb="18">
      <t>ワタ</t>
    </rPh>
    <rPh sb="19" eb="20">
      <t>サイ</t>
    </rPh>
    <rPh sb="31" eb="33">
      <t>ジタイ</t>
    </rPh>
    <rPh sb="47" eb="48">
      <t>ワタ</t>
    </rPh>
    <rPh sb="49" eb="51">
      <t>ホウホウ</t>
    </rPh>
    <rPh sb="55" eb="56">
      <t>オモ</t>
    </rPh>
    <phoneticPr fontId="2"/>
  </si>
  <si>
    <t>● 【参考①】 一括印刷の方法</t>
    <rPh sb="3" eb="5">
      <t>サンコウ</t>
    </rPh>
    <rPh sb="8" eb="10">
      <t>イッカツ</t>
    </rPh>
    <rPh sb="10" eb="12">
      <t>インサツ</t>
    </rPh>
    <rPh sb="13" eb="15">
      <t>ホウホウ</t>
    </rPh>
    <phoneticPr fontId="2"/>
  </si>
  <si>
    <t>（当社の評価方式）</t>
    <rPh sb="1" eb="3">
      <t>トウシャ</t>
    </rPh>
    <rPh sb="4" eb="6">
      <t>ヒョウカ</t>
    </rPh>
    <rPh sb="6" eb="8">
      <t>ホウシキ</t>
    </rPh>
    <phoneticPr fontId="2"/>
  </si>
  <si>
    <t>（会社規模）</t>
    <rPh sb="1" eb="3">
      <t>カイシャ</t>
    </rPh>
    <rPh sb="3" eb="5">
      <t>キボ</t>
    </rPh>
    <phoneticPr fontId="2"/>
  </si>
  <si>
    <t>（特定の評価会社）</t>
    <rPh sb="1" eb="3">
      <t>トクテイ</t>
    </rPh>
    <rPh sb="4" eb="6">
      <t>ヒョウカ</t>
    </rPh>
    <rPh sb="6" eb="8">
      <t>ガイシャ</t>
    </rPh>
    <phoneticPr fontId="2"/>
  </si>
  <si>
    <t>株式の評価額（単価）</t>
  </si>
  <si>
    <t>株式の評価額（単価）</t>
    <phoneticPr fontId="2"/>
  </si>
  <si>
    <t>被相続人の所有株式数</t>
    <rPh sb="0" eb="1">
      <t>ヒ</t>
    </rPh>
    <rPh sb="1" eb="3">
      <t>ソウゾク</t>
    </rPh>
    <rPh sb="3" eb="4">
      <t>ニン</t>
    </rPh>
    <phoneticPr fontId="2"/>
  </si>
  <si>
    <t>受贈者の所有株式数</t>
    <rPh sb="0" eb="2">
      <t>ジュゾウ</t>
    </rPh>
    <rPh sb="2" eb="3">
      <t>シャ</t>
    </rPh>
    <rPh sb="4" eb="6">
      <t>ショユウ</t>
    </rPh>
    <rPh sb="6" eb="9">
      <t>カブシキスウ</t>
    </rPh>
    <phoneticPr fontId="2"/>
  </si>
  <si>
    <t>評価額（総額）</t>
    <rPh sb="0" eb="3">
      <t>ヒョウカガク</t>
    </rPh>
    <rPh sb="4" eb="6">
      <t>ソウガク</t>
    </rPh>
    <phoneticPr fontId="2"/>
  </si>
  <si>
    <t>出資の評価額（単価）</t>
    <rPh sb="0" eb="2">
      <t>シュッシ</t>
    </rPh>
    <phoneticPr fontId="2"/>
  </si>
  <si>
    <t>　</t>
    <phoneticPr fontId="2"/>
  </si>
  <si>
    <t>　</t>
    <phoneticPr fontId="2"/>
  </si>
  <si>
    <t>　</t>
    <phoneticPr fontId="2"/>
  </si>
  <si>
    <t>http://www.nta.go.jp/law/joho-zeikaishaku/hyoka/170613/pdf/05.pdf</t>
    <phoneticPr fontId="2"/>
  </si>
  <si>
    <t>「日本標準産業分類の分類項目と類似業種比準価額計算上の業種目との対比表」はこちら</t>
    <phoneticPr fontId="2"/>
  </si>
  <si>
    <t>①</t>
    <phoneticPr fontId="2"/>
  </si>
  <si>
    <t xml:space="preserve">  このExcel同族株式評価明細書を使用した計算過程や結果等については、作成者は一切の責任を負いません。</t>
    <rPh sb="9" eb="11">
      <t>ドウゾク</t>
    </rPh>
    <rPh sb="11" eb="13">
      <t>カブシキ</t>
    </rPh>
    <rPh sb="13" eb="15">
      <t>ヒョウカ</t>
    </rPh>
    <rPh sb="15" eb="18">
      <t>メイサイショ</t>
    </rPh>
    <rPh sb="19" eb="21">
      <t>シヨウ</t>
    </rPh>
    <rPh sb="23" eb="25">
      <t>ケイサン</t>
    </rPh>
    <rPh sb="30" eb="31">
      <t>トウ</t>
    </rPh>
    <rPh sb="37" eb="40">
      <t>サクセイシャ</t>
    </rPh>
    <rPh sb="41" eb="43">
      <t>イッサイ</t>
    </rPh>
    <rPh sb="44" eb="46">
      <t>セキニン</t>
    </rPh>
    <rPh sb="47" eb="48">
      <t>オ</t>
    </rPh>
    <phoneticPr fontId="2"/>
  </si>
  <si>
    <t>　また、このExcel同族株式評価明細書には、原則的評価方式等に該当するか否か、また特定評価会社のいずれかに</t>
    <rPh sb="11" eb="13">
      <t>ドウゾク</t>
    </rPh>
    <rPh sb="13" eb="15">
      <t>カブシキ</t>
    </rPh>
    <rPh sb="15" eb="17">
      <t>ヒョウカ</t>
    </rPh>
    <rPh sb="17" eb="20">
      <t>メイサイショ</t>
    </rPh>
    <rPh sb="23" eb="26">
      <t>ゲンソクテキ</t>
    </rPh>
    <rPh sb="26" eb="28">
      <t>ヒョウカ</t>
    </rPh>
    <rPh sb="28" eb="30">
      <t>ホウシキ</t>
    </rPh>
    <rPh sb="30" eb="31">
      <t>トウ</t>
    </rPh>
    <rPh sb="32" eb="34">
      <t>ガイトウ</t>
    </rPh>
    <rPh sb="37" eb="38">
      <t>イナ</t>
    </rPh>
    <rPh sb="42" eb="44">
      <t>トクテイ</t>
    </rPh>
    <rPh sb="44" eb="46">
      <t>ヒョウカ</t>
    </rPh>
    <rPh sb="46" eb="48">
      <t>ガイシャ</t>
    </rPh>
    <phoneticPr fontId="2"/>
  </si>
  <si>
    <r>
      <rPr>
        <sz val="11"/>
        <color rgb="FFFF0000"/>
        <rFont val="ＭＳ Ｐゴシック"/>
        <family val="3"/>
        <charset val="128"/>
      </rPr>
      <t>該当するか否かの自動判定機能はありませんので、</t>
    </r>
    <r>
      <rPr>
        <b/>
        <sz val="11"/>
        <color rgb="FFFF0000"/>
        <rFont val="ＭＳ Ｐゴシック"/>
        <family val="3"/>
        <charset val="128"/>
      </rPr>
      <t>ご自身の責任において、それらに該当するかどうかの確認は</t>
    </r>
    <rPh sb="24" eb="26">
      <t>ジシン</t>
    </rPh>
    <rPh sb="27" eb="29">
      <t>セキニン</t>
    </rPh>
    <rPh sb="38" eb="40">
      <t>ガイトウ</t>
    </rPh>
    <phoneticPr fontId="2"/>
  </si>
  <si>
    <t>十分に行ってください。</t>
    <phoneticPr fontId="2"/>
  </si>
  <si>
    <t>②</t>
    <phoneticPr fontId="2"/>
  </si>
  <si>
    <r>
      <t>㋑　評価する株式等が</t>
    </r>
    <r>
      <rPr>
        <b/>
        <sz val="11"/>
        <rFont val="ＭＳ Ｐゴシック"/>
        <family val="3"/>
        <charset val="128"/>
      </rPr>
      <t>未分割</t>
    </r>
    <r>
      <rPr>
        <sz val="11"/>
        <rFont val="ＭＳ Ｐゴシック"/>
        <family val="3"/>
        <charset val="128"/>
      </rPr>
      <t xml:space="preserve">の場合 </t>
    </r>
    <r>
      <rPr>
        <sz val="10"/>
        <color rgb="FF0000FF"/>
        <rFont val="ＭＳ Ｐゴシック"/>
        <family val="3"/>
        <charset val="128"/>
      </rPr>
      <t>（第１表の表記方法が対応していません）</t>
    </r>
    <rPh sb="2" eb="4">
      <t>ヒョウカ</t>
    </rPh>
    <rPh sb="6" eb="8">
      <t>カブシキ</t>
    </rPh>
    <rPh sb="8" eb="9">
      <t>トウ</t>
    </rPh>
    <rPh sb="10" eb="13">
      <t>ミブンカツ</t>
    </rPh>
    <rPh sb="14" eb="16">
      <t>バアイ</t>
    </rPh>
    <rPh sb="18" eb="19">
      <t>ダイ</t>
    </rPh>
    <rPh sb="20" eb="21">
      <t>ヒョウ</t>
    </rPh>
    <rPh sb="22" eb="24">
      <t>ヒョウキ</t>
    </rPh>
    <rPh sb="24" eb="26">
      <t>ホウホウ</t>
    </rPh>
    <rPh sb="27" eb="29">
      <t>タイオウ</t>
    </rPh>
    <phoneticPr fontId="2"/>
  </si>
  <si>
    <r>
      <t>㋺　</t>
    </r>
    <r>
      <rPr>
        <b/>
        <sz val="11"/>
        <rFont val="ＭＳ Ｐゴシック"/>
        <family val="3"/>
        <charset val="128"/>
      </rPr>
      <t>種類株式</t>
    </r>
    <r>
      <rPr>
        <sz val="11"/>
        <rFont val="ＭＳ Ｐゴシック"/>
        <family val="3"/>
        <charset val="128"/>
      </rPr>
      <t>を発行している場合</t>
    </r>
    <rPh sb="2" eb="4">
      <t>シュルイ</t>
    </rPh>
    <rPh sb="4" eb="6">
      <t>カブシキ</t>
    </rPh>
    <rPh sb="7" eb="9">
      <t>ハッコウ</t>
    </rPh>
    <rPh sb="13" eb="15">
      <t>バアイ</t>
    </rPh>
    <phoneticPr fontId="2"/>
  </si>
  <si>
    <r>
      <t>　ほとんどの欄に計算式を導入していますが、現段階では、</t>
    </r>
    <r>
      <rPr>
        <sz val="11"/>
        <color rgb="FF0000FF"/>
        <rFont val="ＭＳ Ｐゴシック"/>
        <family val="3"/>
        <charset val="128"/>
      </rPr>
      <t>第３表の㉓、㉔欄（株式に関する権利の価額）</t>
    </r>
    <r>
      <rPr>
        <sz val="11"/>
        <rFont val="ＭＳ Ｐゴシック"/>
        <family val="3"/>
        <charset val="128"/>
      </rPr>
      <t>、</t>
    </r>
    <rPh sb="6" eb="7">
      <t>ラン</t>
    </rPh>
    <rPh sb="8" eb="11">
      <t>ケイサンシキ</t>
    </rPh>
    <rPh sb="12" eb="14">
      <t>ドウニュウ</t>
    </rPh>
    <rPh sb="21" eb="24">
      <t>ゲンダンカイ</t>
    </rPh>
    <rPh sb="27" eb="28">
      <t>ダイ</t>
    </rPh>
    <rPh sb="29" eb="30">
      <t>ヒョウ</t>
    </rPh>
    <rPh sb="34" eb="35">
      <t>ラン</t>
    </rPh>
    <rPh sb="36" eb="38">
      <t>カブシキ</t>
    </rPh>
    <rPh sb="39" eb="40">
      <t>カン</t>
    </rPh>
    <rPh sb="42" eb="44">
      <t>ケンリ</t>
    </rPh>
    <rPh sb="45" eb="47">
      <t>カガク</t>
    </rPh>
    <phoneticPr fontId="2"/>
  </si>
  <si>
    <r>
      <rPr>
        <sz val="11"/>
        <color rgb="FF0000FF"/>
        <rFont val="ＭＳ Ｐゴシック"/>
        <family val="3"/>
        <charset val="128"/>
      </rPr>
      <t>及び「株式に関する権利の評価額」欄（最終額）</t>
    </r>
    <r>
      <rPr>
        <sz val="11"/>
        <rFont val="ＭＳ Ｐゴシック"/>
        <family val="3"/>
        <charset val="128"/>
      </rPr>
      <t>の各欄、並びに</t>
    </r>
    <r>
      <rPr>
        <sz val="11"/>
        <color rgb="FF0000FF"/>
        <rFont val="ＭＳ Ｐゴシック"/>
        <family val="3"/>
        <charset val="128"/>
      </rPr>
      <t>第６表の㉕、㉖欄（同）及び「株式に関する権利</t>
    </r>
    <rPh sb="0" eb="1">
      <t>オヨ</t>
    </rPh>
    <rPh sb="3" eb="5">
      <t>カブシキ</t>
    </rPh>
    <rPh sb="6" eb="7">
      <t>カン</t>
    </rPh>
    <rPh sb="9" eb="11">
      <t>ケンリ</t>
    </rPh>
    <rPh sb="12" eb="15">
      <t>ヒョウカガク</t>
    </rPh>
    <rPh sb="16" eb="17">
      <t>ラン</t>
    </rPh>
    <rPh sb="18" eb="20">
      <t>サイシュウ</t>
    </rPh>
    <rPh sb="20" eb="21">
      <t>ガク</t>
    </rPh>
    <rPh sb="23" eb="24">
      <t>カク</t>
    </rPh>
    <rPh sb="24" eb="25">
      <t>ラン</t>
    </rPh>
    <rPh sb="26" eb="27">
      <t>ナラ</t>
    </rPh>
    <rPh sb="29" eb="30">
      <t>ダイ</t>
    </rPh>
    <rPh sb="31" eb="32">
      <t>ヒョウ</t>
    </rPh>
    <rPh sb="36" eb="37">
      <t>ラン</t>
    </rPh>
    <rPh sb="38" eb="39">
      <t>ドウ</t>
    </rPh>
    <phoneticPr fontId="2"/>
  </si>
  <si>
    <r>
      <rPr>
        <sz val="11"/>
        <color rgb="FF0000FF"/>
        <rFont val="ＭＳ Ｐゴシック"/>
        <family val="3"/>
        <charset val="128"/>
      </rPr>
      <t>の評価額」欄（同）</t>
    </r>
    <r>
      <rPr>
        <sz val="11"/>
        <rFont val="ＭＳ Ｐゴシック"/>
        <family val="3"/>
        <charset val="128"/>
      </rPr>
      <t>の各欄のについては計算式を導入していないため、それらの</t>
    </r>
    <r>
      <rPr>
        <b/>
        <sz val="11"/>
        <rFont val="ＭＳ Ｐゴシック"/>
        <family val="3"/>
        <charset val="128"/>
      </rPr>
      <t>自動計算</t>
    </r>
    <r>
      <rPr>
        <sz val="11"/>
        <rFont val="ＭＳ Ｐゴシック"/>
        <family val="3"/>
        <charset val="128"/>
      </rPr>
      <t>には対応しておりません。</t>
    </r>
    <rPh sb="7" eb="8">
      <t>ドウ</t>
    </rPh>
    <rPh sb="36" eb="38">
      <t>ジドウ</t>
    </rPh>
    <rPh sb="38" eb="40">
      <t>ケイサン</t>
    </rPh>
    <rPh sb="42" eb="44">
      <t>タイオウ</t>
    </rPh>
    <phoneticPr fontId="2"/>
  </si>
  <si>
    <t>（直接数字を入れることにより対応します。）</t>
    <phoneticPr fontId="2"/>
  </si>
  <si>
    <r>
      <t>　このエクセルシステムは、</t>
    </r>
    <r>
      <rPr>
        <b/>
        <sz val="11"/>
        <color theme="1"/>
        <rFont val="ＭＳ Ｐゴシック"/>
        <family val="3"/>
        <charset val="128"/>
      </rPr>
      <t>実務家（税理士）が使用することを前提</t>
    </r>
    <r>
      <rPr>
        <sz val="11"/>
        <color theme="1"/>
        <rFont val="ＭＳ Ｐゴシック"/>
        <family val="3"/>
        <charset val="128"/>
      </rPr>
      <t>として作成したものです。</t>
    </r>
    <rPh sb="13" eb="16">
      <t>ジツムカ</t>
    </rPh>
    <rPh sb="17" eb="20">
      <t>ゼイリシ</t>
    </rPh>
    <rPh sb="22" eb="24">
      <t>シヨウ</t>
    </rPh>
    <rPh sb="29" eb="31">
      <t>ゼンテイ</t>
    </rPh>
    <rPh sb="34" eb="36">
      <t>サクセイ</t>
    </rPh>
    <phoneticPr fontId="2"/>
  </si>
  <si>
    <t>※ 使用方法の説明や、各シート内の説明のなかでも、同族株式の評価自体に関する事項には触れていません。</t>
    <rPh sb="2" eb="4">
      <t>シヨウ</t>
    </rPh>
    <rPh sb="4" eb="6">
      <t>ホウホウ</t>
    </rPh>
    <rPh sb="7" eb="9">
      <t>セツメイ</t>
    </rPh>
    <rPh sb="11" eb="12">
      <t>カク</t>
    </rPh>
    <rPh sb="15" eb="16">
      <t>ナイ</t>
    </rPh>
    <rPh sb="17" eb="19">
      <t>セツメイ</t>
    </rPh>
    <rPh sb="25" eb="29">
      <t>ドウゾクカブシキ</t>
    </rPh>
    <rPh sb="30" eb="32">
      <t>ヒョウカ</t>
    </rPh>
    <rPh sb="32" eb="34">
      <t>ジタイ</t>
    </rPh>
    <rPh sb="35" eb="36">
      <t>カン</t>
    </rPh>
    <rPh sb="38" eb="40">
      <t>ジコウ</t>
    </rPh>
    <rPh sb="42" eb="43">
      <t>フ</t>
    </rPh>
    <phoneticPr fontId="2"/>
  </si>
  <si>
    <t>　　※ このシステムを使っての具体的な評価の指導等については、有料の税務相談としてお受けいたします。（別途、報酬をいただきます。）</t>
    <rPh sb="15" eb="18">
      <t>グタイテキ</t>
    </rPh>
    <rPh sb="19" eb="21">
      <t>ヒョウカ</t>
    </rPh>
    <rPh sb="34" eb="36">
      <t>ゼイム</t>
    </rPh>
    <rPh sb="36" eb="38">
      <t>ソウダン</t>
    </rPh>
    <rPh sb="51" eb="53">
      <t>ベット</t>
    </rPh>
    <rPh sb="54" eb="56">
      <t>ホウシュウ</t>
    </rPh>
    <phoneticPr fontId="2"/>
  </si>
  <si>
    <t>　評価明細書の各表がそれぞれ別のシートになっており、必要に応じ各シートのデータをリンクさせています。</t>
    <rPh sb="1" eb="3">
      <t>ヒョウカ</t>
    </rPh>
    <rPh sb="3" eb="6">
      <t>メイサイショ</t>
    </rPh>
    <rPh sb="7" eb="8">
      <t>カク</t>
    </rPh>
    <rPh sb="8" eb="9">
      <t>ヒョウ</t>
    </rPh>
    <rPh sb="14" eb="15">
      <t>ベツ</t>
    </rPh>
    <rPh sb="26" eb="28">
      <t>ヒツヨウ</t>
    </rPh>
    <rPh sb="29" eb="30">
      <t>オウ</t>
    </rPh>
    <rPh sb="31" eb="32">
      <t>カク</t>
    </rPh>
    <phoneticPr fontId="2"/>
  </si>
  <si>
    <t>④</t>
    <phoneticPr fontId="2"/>
  </si>
  <si>
    <t>　評価明細書の第３表又は６表を見なくても、第１表を見れば（最終）評価額が分かるように</t>
    <rPh sb="1" eb="3">
      <t>ヒョウカ</t>
    </rPh>
    <rPh sb="3" eb="6">
      <t>メイサイショ</t>
    </rPh>
    <rPh sb="7" eb="8">
      <t>ダイ</t>
    </rPh>
    <rPh sb="9" eb="10">
      <t>ヒョウ</t>
    </rPh>
    <rPh sb="10" eb="11">
      <t>マタ</t>
    </rPh>
    <rPh sb="13" eb="14">
      <t>ヒョウ</t>
    </rPh>
    <rPh sb="15" eb="16">
      <t>ミ</t>
    </rPh>
    <rPh sb="21" eb="22">
      <t>ダイ</t>
    </rPh>
    <rPh sb="23" eb="24">
      <t>ヒョウ</t>
    </rPh>
    <rPh sb="25" eb="26">
      <t>ミ</t>
    </rPh>
    <rPh sb="29" eb="31">
      <t>サイシュウ</t>
    </rPh>
    <rPh sb="32" eb="35">
      <t>ヒョウカガク</t>
    </rPh>
    <rPh sb="36" eb="37">
      <t>ワ</t>
    </rPh>
    <phoneticPr fontId="2"/>
  </si>
  <si>
    <t>第１表の下欄に最終評価額（単価及び総額）を表示する機能があります。</t>
    <rPh sb="0" eb="1">
      <t>ダイ</t>
    </rPh>
    <rPh sb="2" eb="3">
      <t>ヒョウ</t>
    </rPh>
    <rPh sb="4" eb="6">
      <t>カラン</t>
    </rPh>
    <rPh sb="7" eb="9">
      <t>サイシュウ</t>
    </rPh>
    <rPh sb="9" eb="12">
      <t>ヒョウカガク</t>
    </rPh>
    <rPh sb="13" eb="15">
      <t>タンカ</t>
    </rPh>
    <rPh sb="15" eb="16">
      <t>オヨ</t>
    </rPh>
    <rPh sb="17" eb="19">
      <t>ソウガク</t>
    </rPh>
    <rPh sb="21" eb="23">
      <t>ヒョウジ</t>
    </rPh>
    <rPh sb="25" eb="27">
      <t>キノウ</t>
    </rPh>
    <phoneticPr fontId="2"/>
  </si>
  <si>
    <t>リスト選択ボタン▽が表示されますので、そのボタンを押して表示されるリストの中から該当するものを選んでください。</t>
    <rPh sb="3" eb="5">
      <t>センタク</t>
    </rPh>
    <rPh sb="10" eb="12">
      <t>ヒョウジ</t>
    </rPh>
    <rPh sb="25" eb="26">
      <t>オ</t>
    </rPh>
    <rPh sb="28" eb="30">
      <t>ヒョウジ</t>
    </rPh>
    <rPh sb="37" eb="38">
      <t>ナカ</t>
    </rPh>
    <rPh sb="40" eb="42">
      <t>ガイトウ</t>
    </rPh>
    <rPh sb="47" eb="48">
      <t>エラ</t>
    </rPh>
    <phoneticPr fontId="2"/>
  </si>
  <si>
    <r>
      <t xml:space="preserve"> 入力シート内のこの</t>
    </r>
    <r>
      <rPr>
        <b/>
        <sz val="11"/>
        <rFont val="ＭＳ Ｐゴシック"/>
        <family val="3"/>
        <charset val="128"/>
      </rPr>
      <t>四角のボタン</t>
    </r>
    <r>
      <rPr>
        <sz val="11"/>
        <rFont val="ＭＳ Ｐゴシック"/>
        <family val="3"/>
        <charset val="128"/>
      </rPr>
      <t>は、その項目に該当する場合には、クリックしてチェックを付けてください。</t>
    </r>
    <rPh sb="1" eb="3">
      <t>ニュウリョク</t>
    </rPh>
    <rPh sb="6" eb="7">
      <t>ナイ</t>
    </rPh>
    <rPh sb="10" eb="12">
      <t>シカク</t>
    </rPh>
    <rPh sb="20" eb="22">
      <t>コウモク</t>
    </rPh>
    <rPh sb="23" eb="25">
      <t>ガイトウ</t>
    </rPh>
    <rPh sb="27" eb="29">
      <t>バアイ</t>
    </rPh>
    <rPh sb="43" eb="44">
      <t>ツ</t>
    </rPh>
    <phoneticPr fontId="2"/>
  </si>
  <si>
    <r>
      <t xml:space="preserve"> 入力シート内のこの</t>
    </r>
    <r>
      <rPr>
        <b/>
        <sz val="11"/>
        <rFont val="ＭＳ Ｐゴシック"/>
        <family val="3"/>
        <charset val="128"/>
      </rPr>
      <t>丸のボタン</t>
    </r>
    <r>
      <rPr>
        <sz val="11"/>
        <rFont val="ＭＳ Ｐゴシック"/>
        <family val="3"/>
        <charset val="128"/>
      </rPr>
      <t>は、該当する項目のいずれかに、クリックしてチェックを付けてください。</t>
    </r>
    <rPh sb="1" eb="3">
      <t>ニュウリョク</t>
    </rPh>
    <rPh sb="6" eb="7">
      <t>ナイ</t>
    </rPh>
    <rPh sb="10" eb="11">
      <t>マル</t>
    </rPh>
    <rPh sb="17" eb="19">
      <t>ガイトウ</t>
    </rPh>
    <rPh sb="41" eb="42">
      <t>ツ</t>
    </rPh>
    <phoneticPr fontId="2"/>
  </si>
  <si>
    <t>① 　「１表の１」の各欄を入力し、「原則的評価方式等」か「配当還元方式」のいずれかを判定します。</t>
    <rPh sb="5" eb="6">
      <t>ヒョウ</t>
    </rPh>
    <rPh sb="10" eb="12">
      <t>カクラン</t>
    </rPh>
    <rPh sb="13" eb="15">
      <t>ニュウリョク</t>
    </rPh>
    <rPh sb="18" eb="21">
      <t>ゲンソクテキ</t>
    </rPh>
    <rPh sb="21" eb="23">
      <t>ヒョウカ</t>
    </rPh>
    <rPh sb="23" eb="25">
      <t>ホウシキ</t>
    </rPh>
    <rPh sb="25" eb="26">
      <t>トウ</t>
    </rPh>
    <rPh sb="29" eb="31">
      <t>ハイトウ</t>
    </rPh>
    <rPh sb="31" eb="33">
      <t>カンゲン</t>
    </rPh>
    <rPh sb="33" eb="35">
      <t>ホウシキ</t>
    </rPh>
    <rPh sb="42" eb="44">
      <t>ハンテイ</t>
    </rPh>
    <phoneticPr fontId="2"/>
  </si>
  <si>
    <r>
      <t>　　　　配当還元方式の場合には、欄外の入力シート①に</t>
    </r>
    <r>
      <rPr>
        <b/>
        <sz val="11"/>
        <color rgb="FFFF0000"/>
        <rFont val="ＭＳ Ｐゴシック"/>
        <family val="3"/>
        <charset val="128"/>
      </rPr>
      <t>チェック</t>
    </r>
    <r>
      <rPr>
        <sz val="11"/>
        <rFont val="ＭＳ Ｐゴシック"/>
        <family val="3"/>
        <charset val="128"/>
      </rPr>
      <t>してください。</t>
    </r>
    <rPh sb="4" eb="6">
      <t>ハイトウ</t>
    </rPh>
    <rPh sb="6" eb="8">
      <t>カンゲン</t>
    </rPh>
    <rPh sb="8" eb="10">
      <t>ホウシキ</t>
    </rPh>
    <rPh sb="11" eb="13">
      <t>バアイ</t>
    </rPh>
    <rPh sb="16" eb="18">
      <t>ランガイ</t>
    </rPh>
    <rPh sb="19" eb="21">
      <t>ニュウリョク</t>
    </rPh>
    <phoneticPr fontId="2"/>
  </si>
  <si>
    <t>②   「１表の２」の各欄を入力し、「大・中・小」の会社規模の判定をします。（中会社の場合にはLの割合も判定）</t>
    <rPh sb="19" eb="20">
      <t>ダイ</t>
    </rPh>
    <rPh sb="21" eb="22">
      <t>チュウ</t>
    </rPh>
    <rPh sb="23" eb="24">
      <t>ショウ</t>
    </rPh>
    <rPh sb="26" eb="28">
      <t>カイシャ</t>
    </rPh>
    <rPh sb="28" eb="30">
      <t>キボ</t>
    </rPh>
    <rPh sb="31" eb="33">
      <t>ハンテイ</t>
    </rPh>
    <rPh sb="39" eb="40">
      <t>チュウ</t>
    </rPh>
    <rPh sb="40" eb="42">
      <t>ガイシャ</t>
    </rPh>
    <rPh sb="43" eb="45">
      <t>バアイ</t>
    </rPh>
    <rPh sb="49" eb="51">
      <t>ワリアイ</t>
    </rPh>
    <rPh sb="52" eb="54">
      <t>ハンテイ</t>
    </rPh>
    <phoneticPr fontId="2"/>
  </si>
  <si>
    <r>
      <t>　　　その判定結果を、欄外の入力シート②の該当区分に</t>
    </r>
    <r>
      <rPr>
        <b/>
        <sz val="11"/>
        <color rgb="FFFF0000"/>
        <rFont val="ＭＳ Ｐゴシック"/>
        <family val="3"/>
        <charset val="128"/>
      </rPr>
      <t>チェック</t>
    </r>
    <r>
      <rPr>
        <sz val="11"/>
        <rFont val="ＭＳ Ｐゴシック"/>
        <family val="3"/>
        <charset val="128"/>
      </rPr>
      <t>します。</t>
    </r>
    <rPh sb="5" eb="7">
      <t>ハンテイ</t>
    </rPh>
    <rPh sb="7" eb="9">
      <t>ケッカ</t>
    </rPh>
    <rPh sb="11" eb="13">
      <t>ランガイ</t>
    </rPh>
    <rPh sb="14" eb="16">
      <t>ニュウリョク</t>
    </rPh>
    <rPh sb="21" eb="23">
      <t>ガイトウ</t>
    </rPh>
    <rPh sb="23" eb="25">
      <t>クブン</t>
    </rPh>
    <phoneticPr fontId="2"/>
  </si>
  <si>
    <r>
      <t>　　　その判定結果を、欄外の入力シート③の該当区分に</t>
    </r>
    <r>
      <rPr>
        <b/>
        <sz val="11"/>
        <color rgb="FFFF0000"/>
        <rFont val="ＭＳ Ｐゴシック"/>
        <family val="3"/>
        <charset val="128"/>
      </rPr>
      <t>チェック</t>
    </r>
    <r>
      <rPr>
        <sz val="11"/>
        <rFont val="ＭＳ Ｐゴシック"/>
        <family val="3"/>
        <charset val="128"/>
      </rPr>
      <t>します。</t>
    </r>
    <rPh sb="5" eb="7">
      <t>ハンテイ</t>
    </rPh>
    <rPh sb="7" eb="9">
      <t>ケッカ</t>
    </rPh>
    <rPh sb="11" eb="13">
      <t>ランガイ</t>
    </rPh>
    <rPh sb="14" eb="16">
      <t>ニュウリョク</t>
    </rPh>
    <rPh sb="21" eb="23">
      <t>ガイトウ</t>
    </rPh>
    <rPh sb="23" eb="25">
      <t>クブン</t>
    </rPh>
    <phoneticPr fontId="2"/>
  </si>
  <si>
    <r>
      <t>　　 　便宜的な位置に</t>
    </r>
    <r>
      <rPr>
        <b/>
        <sz val="11"/>
        <color rgb="FF0000FF"/>
        <rFont val="ＭＳ Ｐゴシック"/>
        <family val="3"/>
        <charset val="128"/>
      </rPr>
      <t>〇</t>
    </r>
    <r>
      <rPr>
        <sz val="11"/>
        <rFont val="ＭＳ Ｐゴシック"/>
        <family val="3"/>
        <charset val="128"/>
      </rPr>
      <t>を付けていますが、移動するにはシートの保護を解除して、楕円形の図形を移動またはコピーすることにより対応します。</t>
    </r>
    <rPh sb="4" eb="7">
      <t>ベンギテキ</t>
    </rPh>
    <rPh sb="8" eb="10">
      <t>イチ</t>
    </rPh>
    <rPh sb="13" eb="14">
      <t>ツ</t>
    </rPh>
    <rPh sb="21" eb="23">
      <t>イドウ</t>
    </rPh>
    <phoneticPr fontId="2"/>
  </si>
  <si>
    <t>　　　※ 試用版ではシートの保護を解除できませんので、図形の移動はできません。</t>
    <phoneticPr fontId="2"/>
  </si>
  <si>
    <t>④ 　「４表」の各欄を入力し、「類似業種比準価額等」を算出します。</t>
    <rPh sb="16" eb="18">
      <t>ルイジ</t>
    </rPh>
    <rPh sb="18" eb="20">
      <t>ギョウシュ</t>
    </rPh>
    <rPh sb="20" eb="22">
      <t>ヒジュン</t>
    </rPh>
    <rPh sb="22" eb="24">
      <t>カガク</t>
    </rPh>
    <rPh sb="24" eb="25">
      <t>トウ</t>
    </rPh>
    <rPh sb="27" eb="29">
      <t>サンシュツ</t>
    </rPh>
    <phoneticPr fontId="2"/>
  </si>
  <si>
    <t>⑤ 　「５表」の各欄を入力し、「純資産価額」を算出します。</t>
    <rPh sb="16" eb="19">
      <t>ジュンシサン</t>
    </rPh>
    <rPh sb="19" eb="21">
      <t>カガク</t>
    </rPh>
    <rPh sb="23" eb="25">
      <t>サンシュツ</t>
    </rPh>
    <phoneticPr fontId="2"/>
  </si>
  <si>
    <r>
      <t>⑥ 　</t>
    </r>
    <r>
      <rPr>
        <b/>
        <sz val="11"/>
        <color rgb="FF00B0F0"/>
        <rFont val="ＭＳ Ｐゴシック"/>
        <family val="3"/>
        <charset val="128"/>
      </rPr>
      <t>①～⑤の入力により「３表」に（最終）評価額が表示されます。（特定の評価会社に該当しない場合）</t>
    </r>
    <rPh sb="7" eb="9">
      <t>ニュウリョク</t>
    </rPh>
    <rPh sb="18" eb="20">
      <t>サイシュウ</t>
    </rPh>
    <rPh sb="21" eb="24">
      <t>ヒョウカガク</t>
    </rPh>
    <rPh sb="25" eb="27">
      <t>ヒョウジ</t>
    </rPh>
    <phoneticPr fontId="2"/>
  </si>
  <si>
    <t>　　　株式の価額の修正が必要な場合、及び株式に関する権利の価額を算出する場合には、３表の各欄に入力します。</t>
    <rPh sb="3" eb="5">
      <t>カブシキ</t>
    </rPh>
    <rPh sb="6" eb="8">
      <t>カガク</t>
    </rPh>
    <rPh sb="9" eb="11">
      <t>シュウセイ</t>
    </rPh>
    <rPh sb="12" eb="14">
      <t>ヒツヨウ</t>
    </rPh>
    <rPh sb="15" eb="17">
      <t>バアイ</t>
    </rPh>
    <rPh sb="18" eb="19">
      <t>オヨ</t>
    </rPh>
    <rPh sb="20" eb="22">
      <t>カブシキ</t>
    </rPh>
    <rPh sb="23" eb="24">
      <t>カン</t>
    </rPh>
    <rPh sb="26" eb="28">
      <t>ケンリ</t>
    </rPh>
    <rPh sb="29" eb="31">
      <t>カガク</t>
    </rPh>
    <rPh sb="32" eb="34">
      <t>サンシュツ</t>
    </rPh>
    <rPh sb="36" eb="38">
      <t>バアイ</t>
    </rPh>
    <rPh sb="42" eb="43">
      <t>ヒョウ</t>
    </rPh>
    <rPh sb="44" eb="46">
      <t>カクラン</t>
    </rPh>
    <rPh sb="47" eb="49">
      <t>ニュウリョク</t>
    </rPh>
    <phoneticPr fontId="2"/>
  </si>
  <si>
    <t>　（特定の評価会社に該当しない場合には以下の⑦～⑧の作業は不要です）</t>
    <rPh sb="2" eb="4">
      <t>トクテイ</t>
    </rPh>
    <rPh sb="5" eb="7">
      <t>ヒョウカ</t>
    </rPh>
    <rPh sb="7" eb="9">
      <t>ガイシャ</t>
    </rPh>
    <rPh sb="10" eb="12">
      <t>ガイトウ</t>
    </rPh>
    <rPh sb="15" eb="17">
      <t>バアイ</t>
    </rPh>
    <rPh sb="19" eb="21">
      <t>イカ</t>
    </rPh>
    <rPh sb="26" eb="28">
      <t>サギョウ</t>
    </rPh>
    <rPh sb="29" eb="31">
      <t>フヨウ</t>
    </rPh>
    <phoneticPr fontId="2"/>
  </si>
  <si>
    <t>⑦ 　株式等保有特定会社に該当する場合には、「７表」の各欄を入力します。</t>
    <rPh sb="3" eb="5">
      <t>カブシキ</t>
    </rPh>
    <rPh sb="5" eb="6">
      <t>トウ</t>
    </rPh>
    <rPh sb="6" eb="8">
      <t>ホユウ</t>
    </rPh>
    <rPh sb="8" eb="10">
      <t>トクテイ</t>
    </rPh>
    <rPh sb="10" eb="12">
      <t>カイシャ</t>
    </rPh>
    <rPh sb="13" eb="15">
      <t>ガイトウ</t>
    </rPh>
    <rPh sb="17" eb="19">
      <t>バアイ</t>
    </rPh>
    <rPh sb="27" eb="29">
      <t>カクラン</t>
    </rPh>
    <rPh sb="30" eb="32">
      <t>ニュウリョク</t>
    </rPh>
    <phoneticPr fontId="2"/>
  </si>
  <si>
    <r>
      <t>⑧ 　</t>
    </r>
    <r>
      <rPr>
        <b/>
        <sz val="11"/>
        <color rgb="FF00B0F0"/>
        <rFont val="ＭＳ Ｐゴシック"/>
        <family val="3"/>
        <charset val="128"/>
      </rPr>
      <t>以上の入力で「６表」に（最終）評価額が表示されます。（特定の評価会社に該当する場合）</t>
    </r>
    <rPh sb="3" eb="5">
      <t>イジョウ</t>
    </rPh>
    <rPh sb="6" eb="8">
      <t>ニュウリョク</t>
    </rPh>
    <rPh sb="15" eb="17">
      <t>サイシュウ</t>
    </rPh>
    <rPh sb="18" eb="21">
      <t>ヒョウカガク</t>
    </rPh>
    <rPh sb="22" eb="24">
      <t>ヒョウジ</t>
    </rPh>
    <phoneticPr fontId="2"/>
  </si>
  <si>
    <t>　　　株式の価額の修正が必要な場合、及び株式に関する権利の価額を算出する場合には、６表の各欄に入力します。</t>
    <rPh sb="3" eb="5">
      <t>カブシキ</t>
    </rPh>
    <rPh sb="6" eb="8">
      <t>カガク</t>
    </rPh>
    <rPh sb="9" eb="11">
      <t>シュウセイ</t>
    </rPh>
    <rPh sb="12" eb="14">
      <t>ヒツヨウ</t>
    </rPh>
    <rPh sb="15" eb="17">
      <t>バアイ</t>
    </rPh>
    <rPh sb="18" eb="19">
      <t>オヨ</t>
    </rPh>
    <rPh sb="20" eb="22">
      <t>カブシキ</t>
    </rPh>
    <rPh sb="23" eb="24">
      <t>カン</t>
    </rPh>
    <rPh sb="26" eb="28">
      <t>ケンリ</t>
    </rPh>
    <rPh sb="29" eb="31">
      <t>カガク</t>
    </rPh>
    <rPh sb="32" eb="34">
      <t>サンシュツ</t>
    </rPh>
    <rPh sb="36" eb="38">
      <t>バアイ</t>
    </rPh>
    <rPh sb="42" eb="43">
      <t>ヒョウ</t>
    </rPh>
    <rPh sb="44" eb="46">
      <t>カクラン</t>
    </rPh>
    <rPh sb="47" eb="49">
      <t>ニュウリョク</t>
    </rPh>
    <phoneticPr fontId="2"/>
  </si>
  <si>
    <r>
      <t xml:space="preserve"> 　㊟   「２表、４表、７表、８表」の特殊文字</t>
    </r>
    <r>
      <rPr>
        <sz val="11"/>
        <rFont val="ＭＳ Ｐゴシック"/>
        <family val="3"/>
        <charset val="128"/>
      </rPr>
      <t>は、</t>
    </r>
    <r>
      <rPr>
        <sz val="11"/>
        <color rgb="FFFF0000"/>
        <rFont val="ＭＳ Ｐゴシック"/>
        <family val="3"/>
        <charset val="128"/>
      </rPr>
      <t>外字を作成して使用すると、他のPCでは正しく表示されないため、</t>
    </r>
    <rPh sb="8" eb="9">
      <t>ヒョウ</t>
    </rPh>
    <rPh sb="11" eb="12">
      <t>ヒョウ</t>
    </rPh>
    <rPh sb="14" eb="15">
      <t>ヒョウ</t>
    </rPh>
    <rPh sb="17" eb="18">
      <t>ヒョウ</t>
    </rPh>
    <rPh sb="20" eb="22">
      <t>トクシュ</t>
    </rPh>
    <rPh sb="22" eb="24">
      <t>モジ</t>
    </rPh>
    <rPh sb="26" eb="28">
      <t>ガイジ</t>
    </rPh>
    <rPh sb="29" eb="31">
      <t>サクセイ</t>
    </rPh>
    <rPh sb="33" eb="35">
      <t>シヨウ</t>
    </rPh>
    <rPh sb="39" eb="40">
      <t>タ</t>
    </rPh>
    <rPh sb="45" eb="46">
      <t>タダ</t>
    </rPh>
    <rPh sb="48" eb="50">
      <t>ヒョウジ</t>
    </rPh>
    <phoneticPr fontId="2"/>
  </si>
  <si>
    <r>
      <t>　　 　正しい位置に表示されているか確認してください。</t>
    </r>
    <r>
      <rPr>
        <sz val="10"/>
        <color rgb="FF0000FF"/>
        <rFont val="ＭＳ Ｐゴシック"/>
        <family val="3"/>
        <charset val="128"/>
      </rPr>
      <t>（PC環境等によっては図の位置がずれることがあります）</t>
    </r>
    <rPh sb="4" eb="5">
      <t>タダ</t>
    </rPh>
    <rPh sb="7" eb="9">
      <t>イチ</t>
    </rPh>
    <rPh sb="10" eb="12">
      <t>ヒョウジ</t>
    </rPh>
    <rPh sb="18" eb="20">
      <t>カクニン</t>
    </rPh>
    <rPh sb="30" eb="32">
      <t>カンキョウ</t>
    </rPh>
    <rPh sb="32" eb="33">
      <t>トウ</t>
    </rPh>
    <rPh sb="38" eb="39">
      <t>ズ</t>
    </rPh>
    <rPh sb="40" eb="42">
      <t>イチ</t>
    </rPh>
    <phoneticPr fontId="2"/>
  </si>
  <si>
    <t>　　　※ 試用版ではシートの保護を解除できませんので、図の移動はできません。</t>
    <phoneticPr fontId="2"/>
  </si>
  <si>
    <t xml:space="preserve"> 　㊟２   評価する株式のケースによっては、入力（記載）を省略できる欄がある場合もありますが、</t>
    <rPh sb="7" eb="9">
      <t>ヒョウカ</t>
    </rPh>
    <rPh sb="11" eb="13">
      <t>カブシキ</t>
    </rPh>
    <rPh sb="23" eb="25">
      <t>ニュウリョク</t>
    </rPh>
    <rPh sb="26" eb="28">
      <t>キサイ</t>
    </rPh>
    <rPh sb="30" eb="32">
      <t>ショウリャク</t>
    </rPh>
    <rPh sb="35" eb="36">
      <t>ラン</t>
    </rPh>
    <rPh sb="39" eb="41">
      <t>バアイ</t>
    </rPh>
    <phoneticPr fontId="2"/>
  </si>
  <si>
    <t>　　　　また、７表・８表は、２表の入力シート③で「株式等保有特定会社」を選択しない場合でも（参考のため）各係数を計算・表示しています。</t>
    <rPh sb="11" eb="12">
      <t>ヒョウ</t>
    </rPh>
    <phoneticPr fontId="2"/>
  </si>
  <si>
    <t>　「１表の１」の欄外の入力シート①に、配当還元方式の場合はチェックしてください。</t>
    <phoneticPr fontId="2"/>
  </si>
  <si>
    <t>　「１表の２」の欄外の入力シート②に、該当する会社規模等の欄にチェックしてください。</t>
    <rPh sb="19" eb="21">
      <t>ガイトウ</t>
    </rPh>
    <rPh sb="23" eb="25">
      <t>カイシャ</t>
    </rPh>
    <rPh sb="25" eb="27">
      <t>キボ</t>
    </rPh>
    <rPh sb="27" eb="28">
      <t>トウ</t>
    </rPh>
    <rPh sb="29" eb="30">
      <t>ラン</t>
    </rPh>
    <phoneticPr fontId="2"/>
  </si>
  <si>
    <r>
      <t>　１表の下欄外に、３表又は６表で計算した、（最終）評価額（単価及び総額）を表示できます。表示したい場合には、</t>
    </r>
    <r>
      <rPr>
        <b/>
        <sz val="11"/>
        <rFont val="ＭＳ Ｐゴシック"/>
        <family val="3"/>
        <charset val="128"/>
      </rPr>
      <t>該当欄の緑色セルをクリックし表示したいものを選択</t>
    </r>
    <r>
      <rPr>
        <sz val="11"/>
        <rFont val="ＭＳ Ｐゴシック"/>
        <family val="3"/>
        <charset val="128"/>
      </rPr>
      <t>し、</t>
    </r>
    <rPh sb="2" eb="3">
      <t>ヒョウ</t>
    </rPh>
    <rPh sb="4" eb="5">
      <t>シタ</t>
    </rPh>
    <rPh sb="5" eb="7">
      <t>ランガイ</t>
    </rPh>
    <rPh sb="10" eb="11">
      <t>ヒョウ</t>
    </rPh>
    <rPh sb="11" eb="12">
      <t>マタ</t>
    </rPh>
    <rPh sb="14" eb="15">
      <t>ヒョウ</t>
    </rPh>
    <rPh sb="16" eb="18">
      <t>ケイサン</t>
    </rPh>
    <rPh sb="22" eb="24">
      <t>サイシュウ</t>
    </rPh>
    <rPh sb="25" eb="28">
      <t>ヒョウカガク</t>
    </rPh>
    <rPh sb="29" eb="31">
      <t>タンカ</t>
    </rPh>
    <rPh sb="31" eb="32">
      <t>オヨ</t>
    </rPh>
    <rPh sb="33" eb="35">
      <t>ソウガク</t>
    </rPh>
    <rPh sb="37" eb="39">
      <t>ヒョウジ</t>
    </rPh>
    <rPh sb="44" eb="46">
      <t>ヒョウジ</t>
    </rPh>
    <rPh sb="49" eb="51">
      <t>バアイ</t>
    </rPh>
    <rPh sb="54" eb="56">
      <t>ガイトウ</t>
    </rPh>
    <rPh sb="56" eb="57">
      <t>ラン</t>
    </rPh>
    <rPh sb="58" eb="60">
      <t>ミドリイロ</t>
    </rPh>
    <rPh sb="68" eb="70">
      <t>ヒョウジ</t>
    </rPh>
    <rPh sb="76" eb="78">
      <t>センタク</t>
    </rPh>
    <phoneticPr fontId="2"/>
  </si>
  <si>
    <t>　総額を表示したいときは株式数を入力してください。</t>
    <rPh sb="1" eb="3">
      <t>ソウガク</t>
    </rPh>
    <rPh sb="4" eb="6">
      <t>ヒョウジ</t>
    </rPh>
    <rPh sb="12" eb="15">
      <t>カブシキスウ</t>
    </rPh>
    <rPh sb="16" eb="18">
      <t>ニュウリョク</t>
    </rPh>
    <phoneticPr fontId="2"/>
  </si>
  <si>
    <r>
      <t>※ この表示を消したい場合には、緑色セルで</t>
    </r>
    <r>
      <rPr>
        <b/>
        <sz val="11"/>
        <rFont val="ＭＳ Ｐゴシック"/>
        <family val="3"/>
        <charset val="128"/>
      </rPr>
      <t>マウスの右ボタンをクリック</t>
    </r>
    <r>
      <rPr>
        <sz val="11"/>
        <rFont val="ＭＳ Ｐゴシック"/>
        <family val="3"/>
        <charset val="128"/>
      </rPr>
      <t>して表示されるメニューの『</t>
    </r>
    <r>
      <rPr>
        <b/>
        <sz val="11"/>
        <rFont val="ＭＳ Ｐゴシック"/>
        <family val="3"/>
        <charset val="128"/>
      </rPr>
      <t>数式と値のクリア(</t>
    </r>
    <r>
      <rPr>
        <b/>
        <u/>
        <sz val="11"/>
        <rFont val="ＭＳ Ｐゴシック"/>
        <family val="3"/>
        <charset val="128"/>
      </rPr>
      <t>N</t>
    </r>
    <r>
      <rPr>
        <b/>
        <sz val="11"/>
        <rFont val="ＭＳ Ｐゴシック"/>
        <family val="3"/>
        <charset val="128"/>
      </rPr>
      <t>）</t>
    </r>
    <r>
      <rPr>
        <sz val="11"/>
        <rFont val="ＭＳ Ｐゴシック"/>
        <family val="3"/>
        <charset val="128"/>
      </rPr>
      <t>』でクリアして消してください。</t>
    </r>
    <rPh sb="4" eb="6">
      <t>ヒョウジ</t>
    </rPh>
    <rPh sb="7" eb="8">
      <t>ケ</t>
    </rPh>
    <rPh sb="11" eb="13">
      <t>バアイ</t>
    </rPh>
    <rPh sb="16" eb="18">
      <t>ミドリイロ</t>
    </rPh>
    <rPh sb="25" eb="26">
      <t>ミギ</t>
    </rPh>
    <rPh sb="36" eb="38">
      <t>ヒョウジ</t>
    </rPh>
    <rPh sb="47" eb="49">
      <t>スウシキ</t>
    </rPh>
    <rPh sb="50" eb="51">
      <t>アタイ</t>
    </rPh>
    <rPh sb="65" eb="66">
      <t>ケ</t>
    </rPh>
    <phoneticPr fontId="2"/>
  </si>
  <si>
    <t>（画面例）</t>
    <rPh sb="1" eb="3">
      <t>ガメン</t>
    </rPh>
    <rPh sb="3" eb="4">
      <t>レイ</t>
    </rPh>
    <phoneticPr fontId="2"/>
  </si>
  <si>
    <t>（印刷例）</t>
    <rPh sb="1" eb="3">
      <t>インサツ</t>
    </rPh>
    <rPh sb="3" eb="4">
      <t>レイ</t>
    </rPh>
    <phoneticPr fontId="2"/>
  </si>
  <si>
    <t>必要な複数の表を同時に一括して印刷することができます。</t>
    <rPh sb="0" eb="2">
      <t>ヒツヨウ</t>
    </rPh>
    <rPh sb="3" eb="5">
      <t>フクスウ</t>
    </rPh>
    <rPh sb="6" eb="7">
      <t>ヒョウ</t>
    </rPh>
    <rPh sb="8" eb="10">
      <t>ドウジ</t>
    </rPh>
    <rPh sb="11" eb="13">
      <t>イッカツ</t>
    </rPh>
    <rPh sb="15" eb="17">
      <t>インサツ</t>
    </rPh>
    <phoneticPr fontId="2"/>
  </si>
  <si>
    <t>● 【参考②】 評価明細書各表のPDFデータの作成方法</t>
    <rPh sb="3" eb="5">
      <t>サンコウ</t>
    </rPh>
    <rPh sb="8" eb="10">
      <t>ヒョウカ</t>
    </rPh>
    <rPh sb="10" eb="13">
      <t>メイサイショ</t>
    </rPh>
    <phoneticPr fontId="2"/>
  </si>
  <si>
    <r>
      <t>もう一つの方法としては、エクセルメニューの「</t>
    </r>
    <r>
      <rPr>
        <b/>
        <sz val="11"/>
        <color rgb="FF0000FF"/>
        <rFont val="ＭＳ Ｐゴシック"/>
        <family val="3"/>
        <charset val="128"/>
      </rPr>
      <t>名前を付けて保存</t>
    </r>
    <r>
      <rPr>
        <sz val="11"/>
        <rFont val="ＭＳ Ｐゴシック"/>
        <family val="3"/>
        <charset val="128"/>
      </rPr>
      <t>」において、</t>
    </r>
    <r>
      <rPr>
        <b/>
        <sz val="11"/>
        <color rgb="FF0000FF"/>
        <rFont val="ＭＳ Ｐゴシック"/>
        <family val="3"/>
        <charset val="128"/>
      </rPr>
      <t>ファイルの種類を「PDF」として保存</t>
    </r>
    <r>
      <rPr>
        <sz val="11"/>
        <rFont val="ＭＳ Ｐゴシック"/>
        <family val="3"/>
        <charset val="128"/>
      </rPr>
      <t>すればPDFファイル形式で保存できます。</t>
    </r>
    <rPh sb="2" eb="3">
      <t>ヒト</t>
    </rPh>
    <rPh sb="5" eb="7">
      <t>ホウホウ</t>
    </rPh>
    <rPh sb="22" eb="24">
      <t>ナマエ</t>
    </rPh>
    <rPh sb="25" eb="26">
      <t>ツ</t>
    </rPh>
    <rPh sb="28" eb="30">
      <t>ホゾン</t>
    </rPh>
    <rPh sb="41" eb="43">
      <t>シュルイ</t>
    </rPh>
    <rPh sb="52" eb="54">
      <t>ホゾン</t>
    </rPh>
    <rPh sb="64" eb="66">
      <t>ケイシキ</t>
    </rPh>
    <rPh sb="67" eb="69">
      <t>ホゾン</t>
    </rPh>
    <phoneticPr fontId="2"/>
  </si>
  <si>
    <t xml:space="preserve">  このExcel同族株式評価明細書は、Microsoft® Excel® 2013で作成しています。（拡張子.xｌsx）</t>
    <rPh sb="13" eb="15">
      <t>ヒョウカ</t>
    </rPh>
    <rPh sb="15" eb="18">
      <t>メイサイショ</t>
    </rPh>
    <rPh sb="43" eb="45">
      <t>サクセイ</t>
    </rPh>
    <rPh sb="52" eb="55">
      <t>カクチョウシ</t>
    </rPh>
    <phoneticPr fontId="2"/>
  </si>
  <si>
    <t>ですので、同族株式の評価をしたことのない方や、同族株式の評価をよく知らない方にはお勧めしません。</t>
    <rPh sb="5" eb="7">
      <t>ドウゾク</t>
    </rPh>
    <rPh sb="7" eb="9">
      <t>カブシキ</t>
    </rPh>
    <rPh sb="10" eb="12">
      <t>ヒョウカ</t>
    </rPh>
    <rPh sb="20" eb="21">
      <t>カタ</t>
    </rPh>
    <rPh sb="23" eb="25">
      <t>ドウゾク</t>
    </rPh>
    <rPh sb="25" eb="27">
      <t>カブシキ</t>
    </rPh>
    <rPh sb="28" eb="30">
      <t>ヒョウカ</t>
    </rPh>
    <rPh sb="33" eb="34">
      <t>シ</t>
    </rPh>
    <rPh sb="37" eb="38">
      <t>カタ</t>
    </rPh>
    <rPh sb="41" eb="42">
      <t>スス</t>
    </rPh>
    <phoneticPr fontId="2"/>
  </si>
  <si>
    <t>　なお、類似業種株価等の参照や自動計算は、計算式（関数）の機能のみで対応しており、</t>
    <rPh sb="4" eb="6">
      <t>ルイジ</t>
    </rPh>
    <rPh sb="6" eb="8">
      <t>ギョウシュ</t>
    </rPh>
    <rPh sb="8" eb="10">
      <t>カブカ</t>
    </rPh>
    <rPh sb="10" eb="11">
      <t>トウ</t>
    </rPh>
    <rPh sb="12" eb="14">
      <t>サンショウ</t>
    </rPh>
    <rPh sb="15" eb="17">
      <t>ジドウ</t>
    </rPh>
    <rPh sb="17" eb="19">
      <t>ケイサン</t>
    </rPh>
    <rPh sb="21" eb="24">
      <t>ケイサンシキ</t>
    </rPh>
    <rPh sb="25" eb="27">
      <t>カンスウ</t>
    </rPh>
    <rPh sb="29" eb="31">
      <t>キノウ</t>
    </rPh>
    <rPh sb="34" eb="36">
      <t>タイオウ</t>
    </rPh>
    <phoneticPr fontId="2"/>
  </si>
  <si>
    <r>
      <t>　水色のセルは、</t>
    </r>
    <r>
      <rPr>
        <b/>
        <sz val="11"/>
        <rFont val="ＭＳ Ｐゴシック"/>
        <family val="3"/>
        <charset val="128"/>
      </rPr>
      <t>数字</t>
    </r>
    <r>
      <rPr>
        <sz val="11"/>
        <rFont val="ＭＳ Ｐゴシック"/>
        <family val="3"/>
        <charset val="128"/>
      </rPr>
      <t>を入力するセルです。</t>
    </r>
    <rPh sb="1" eb="3">
      <t>ミズイロ</t>
    </rPh>
    <rPh sb="8" eb="10">
      <t>スウジ</t>
    </rPh>
    <rPh sb="11" eb="13">
      <t>ニュウリョク</t>
    </rPh>
    <phoneticPr fontId="2"/>
  </si>
  <si>
    <r>
      <t>　この水色のセルは、</t>
    </r>
    <r>
      <rPr>
        <b/>
        <sz val="11"/>
        <rFont val="ＭＳ Ｐゴシック"/>
        <family val="3"/>
        <charset val="128"/>
      </rPr>
      <t>文字</t>
    </r>
    <r>
      <rPr>
        <sz val="11"/>
        <rFont val="ＭＳ Ｐゴシック"/>
        <family val="3"/>
        <charset val="128"/>
      </rPr>
      <t>を入力するセルです。</t>
    </r>
    <rPh sb="3" eb="5">
      <t>ミズイロ</t>
    </rPh>
    <rPh sb="10" eb="12">
      <t>モジ</t>
    </rPh>
    <rPh sb="13" eb="15">
      <t>ニュウリョク</t>
    </rPh>
    <phoneticPr fontId="2"/>
  </si>
  <si>
    <t>③ 　「２表」の各欄を入力し、「特定の評価会社」のいずれかに該当するか否かの判定をします。</t>
    <rPh sb="16" eb="18">
      <t>トクテイ</t>
    </rPh>
    <rPh sb="19" eb="21">
      <t>ヒョウカ</t>
    </rPh>
    <rPh sb="21" eb="23">
      <t>ガイシャ</t>
    </rPh>
    <rPh sb="30" eb="32">
      <t>ガイトウ</t>
    </rPh>
    <rPh sb="35" eb="36">
      <t>イナ</t>
    </rPh>
    <phoneticPr fontId="2"/>
  </si>
  <si>
    <r>
      <t>　　　※ 「特定の評価会社」の２以上の区分に（同時に）該当する場合には、</t>
    </r>
    <r>
      <rPr>
        <b/>
        <sz val="10"/>
        <color rgb="FF0000FF"/>
        <rFont val="ＭＳ Ｐゴシック"/>
        <family val="3"/>
        <charset val="128"/>
      </rPr>
      <t>下の方</t>
    </r>
    <r>
      <rPr>
        <sz val="10"/>
        <color rgb="FF0000FF"/>
        <rFont val="ＭＳ Ｐゴシック"/>
        <family val="3"/>
        <charset val="128"/>
      </rPr>
      <t>の区分にチェックを入れます。</t>
    </r>
    <rPh sb="6" eb="8">
      <t>トクテイ</t>
    </rPh>
    <rPh sb="9" eb="13">
      <t>ヒョウカガイシャ</t>
    </rPh>
    <rPh sb="16" eb="18">
      <t>イジョウ</t>
    </rPh>
    <rPh sb="19" eb="21">
      <t>クブン</t>
    </rPh>
    <rPh sb="23" eb="25">
      <t>ドウジ</t>
    </rPh>
    <rPh sb="27" eb="29">
      <t>ガイトウ</t>
    </rPh>
    <rPh sb="31" eb="33">
      <t>バアイ</t>
    </rPh>
    <rPh sb="36" eb="37">
      <t>シタ</t>
    </rPh>
    <rPh sb="38" eb="39">
      <t>ホウ</t>
    </rPh>
    <rPh sb="40" eb="42">
      <t>クブン</t>
    </rPh>
    <rPh sb="48" eb="49">
      <t>イ</t>
    </rPh>
    <phoneticPr fontId="2"/>
  </si>
  <si>
    <r>
      <t xml:space="preserve"> 　㊟  「１表の１、１表の２、２表」の 各欄の</t>
    </r>
    <r>
      <rPr>
        <b/>
        <sz val="11"/>
        <color rgb="FF0000FF"/>
        <rFont val="ＭＳ Ｐゴシック"/>
        <family val="3"/>
        <charset val="128"/>
      </rPr>
      <t>〇</t>
    </r>
    <r>
      <rPr>
        <sz val="11"/>
        <color rgb="FF0000FF"/>
        <rFont val="ＭＳ Ｐゴシック"/>
        <family val="3"/>
        <charset val="128"/>
      </rPr>
      <t>（青丸）</t>
    </r>
    <r>
      <rPr>
        <sz val="11"/>
        <color rgb="FFFF0000"/>
        <rFont val="ＭＳ Ｐゴシック"/>
        <family val="3"/>
        <charset val="128"/>
      </rPr>
      <t>表示</t>
    </r>
    <r>
      <rPr>
        <sz val="11"/>
        <rFont val="ＭＳ Ｐゴシック"/>
        <family val="3"/>
        <charset val="128"/>
      </rPr>
      <t>は、</t>
    </r>
    <r>
      <rPr>
        <sz val="11"/>
        <color rgb="FFFF0000"/>
        <rFont val="ＭＳ Ｐゴシック"/>
        <family val="3"/>
        <charset val="128"/>
      </rPr>
      <t>自動的に選択して表示等する機能は用意していません</t>
    </r>
    <r>
      <rPr>
        <sz val="11"/>
        <rFont val="ＭＳ Ｐゴシック"/>
        <family val="3"/>
        <charset val="128"/>
      </rPr>
      <t>。</t>
    </r>
    <rPh sb="7" eb="8">
      <t>ヒョウ</t>
    </rPh>
    <rPh sb="12" eb="13">
      <t>ヒョウ</t>
    </rPh>
    <rPh sb="17" eb="18">
      <t>ヒョウ</t>
    </rPh>
    <rPh sb="21" eb="22">
      <t>カク</t>
    </rPh>
    <rPh sb="22" eb="23">
      <t>ラン</t>
    </rPh>
    <rPh sb="26" eb="27">
      <t>アオ</t>
    </rPh>
    <rPh sb="27" eb="28">
      <t>マル</t>
    </rPh>
    <rPh sb="29" eb="31">
      <t>ヒョウジ</t>
    </rPh>
    <rPh sb="33" eb="36">
      <t>ジドウテキ</t>
    </rPh>
    <rPh sb="37" eb="39">
      <t>センタク</t>
    </rPh>
    <rPh sb="41" eb="44">
      <t>ヒョウジトウ</t>
    </rPh>
    <rPh sb="46" eb="48">
      <t>キノウ</t>
    </rPh>
    <rPh sb="49" eb="51">
      <t>ヨウイ</t>
    </rPh>
    <phoneticPr fontId="2"/>
  </si>
  <si>
    <t>　　　※ ８表に入力が必要な場合もあります。</t>
    <rPh sb="6" eb="7">
      <t>ヒョウ</t>
    </rPh>
    <rPh sb="8" eb="10">
      <t>ニュウリョク</t>
    </rPh>
    <rPh sb="11" eb="13">
      <t>ヒツヨウ</t>
    </rPh>
    <rPh sb="14" eb="16">
      <t>バアイ</t>
    </rPh>
    <phoneticPr fontId="2"/>
  </si>
  <si>
    <r>
      <t>　　 　</t>
    </r>
    <r>
      <rPr>
        <b/>
        <sz val="11"/>
        <color rgb="FF0000FF"/>
        <rFont val="ＭＳ Ｐゴシック"/>
        <family val="3"/>
        <charset val="128"/>
      </rPr>
      <t>図形により作成し「図の挿入」により表示</t>
    </r>
    <r>
      <rPr>
        <sz val="11"/>
        <rFont val="ＭＳ Ｐゴシック"/>
        <family val="3"/>
        <charset val="128"/>
      </rPr>
      <t>させています。</t>
    </r>
    <r>
      <rPr>
        <sz val="10"/>
        <rFont val="ＭＳ Ｐゴシック"/>
        <family val="3"/>
        <charset val="128"/>
      </rPr>
      <t>※目立つようにあえて</t>
    </r>
    <r>
      <rPr>
        <sz val="10"/>
        <color rgb="FF0000FF"/>
        <rFont val="ＭＳ Ｐゴシック"/>
        <family val="3"/>
        <charset val="128"/>
      </rPr>
      <t>青色</t>
    </r>
    <r>
      <rPr>
        <sz val="10"/>
        <rFont val="ＭＳ Ｐゴシック"/>
        <family val="3"/>
        <charset val="128"/>
      </rPr>
      <t>で作成してあります。</t>
    </r>
    <rPh sb="4" eb="6">
      <t>ズケイ</t>
    </rPh>
    <rPh sb="9" eb="11">
      <t>サクセイ</t>
    </rPh>
    <rPh sb="13" eb="14">
      <t>ズ</t>
    </rPh>
    <rPh sb="15" eb="17">
      <t>ソウニュウ</t>
    </rPh>
    <rPh sb="21" eb="23">
      <t>ヒョウジ</t>
    </rPh>
    <rPh sb="31" eb="33">
      <t>メダ</t>
    </rPh>
    <rPh sb="40" eb="42">
      <t>アオイロ</t>
    </rPh>
    <rPh sb="43" eb="45">
      <t>サクセイ</t>
    </rPh>
    <phoneticPr fontId="2"/>
  </si>
  <si>
    <t>特殊文字</t>
    <rPh sb="0" eb="2">
      <t>トクシュ</t>
    </rPh>
    <rPh sb="2" eb="4">
      <t>モジ</t>
    </rPh>
    <phoneticPr fontId="2"/>
  </si>
  <si>
    <r>
      <t>　　　　そのようなケースでもすべての欄にデータは入力（表示）されます。</t>
    </r>
    <r>
      <rPr>
        <sz val="10"/>
        <rFont val="ＭＳ Ｐゴシック"/>
        <family val="3"/>
        <charset val="128"/>
      </rPr>
      <t>（省略可能な欄の自動判定機能はありません）</t>
    </r>
    <rPh sb="18" eb="19">
      <t>ラン</t>
    </rPh>
    <rPh sb="24" eb="26">
      <t>ニュウリョク</t>
    </rPh>
    <rPh sb="27" eb="29">
      <t>ヒョウジ</t>
    </rPh>
    <rPh sb="36" eb="38">
      <t>ショウリャク</t>
    </rPh>
    <rPh sb="38" eb="40">
      <t>カノウ</t>
    </rPh>
    <rPh sb="41" eb="42">
      <t>ラン</t>
    </rPh>
    <rPh sb="43" eb="45">
      <t>ジドウ</t>
    </rPh>
    <rPh sb="45" eb="47">
      <t>ハンテイ</t>
    </rPh>
    <rPh sb="47" eb="49">
      <t>キノウ</t>
    </rPh>
    <phoneticPr fontId="2"/>
  </si>
  <si>
    <r>
      <t>「取引相場のない株式の評価明細書」の</t>
    </r>
    <r>
      <rPr>
        <u/>
        <sz val="11"/>
        <rFont val="ＭＳ Ｐゴシック"/>
        <family val="3"/>
        <charset val="128"/>
      </rPr>
      <t>記載方法の詳しい説明</t>
    </r>
    <r>
      <rPr>
        <sz val="11"/>
        <rFont val="ＭＳ Ｐゴシック"/>
        <family val="3"/>
        <charset val="128"/>
      </rPr>
      <t>は、国税庁のＨＰのＰＤＦファイルを参照</t>
    </r>
    <rPh sb="1" eb="3">
      <t>トリヒキ</t>
    </rPh>
    <rPh sb="3" eb="5">
      <t>ソウバ</t>
    </rPh>
    <rPh sb="8" eb="10">
      <t>カブシキ</t>
    </rPh>
    <rPh sb="11" eb="13">
      <t>ヒョウカ</t>
    </rPh>
    <rPh sb="13" eb="16">
      <t>メイサイショ</t>
    </rPh>
    <rPh sb="18" eb="20">
      <t>キサイ</t>
    </rPh>
    <rPh sb="20" eb="22">
      <t>ホウホウ</t>
    </rPh>
    <rPh sb="23" eb="24">
      <t>クワ</t>
    </rPh>
    <rPh sb="26" eb="28">
      <t>セツメイ</t>
    </rPh>
    <rPh sb="30" eb="33">
      <t>コクゼイチョウ</t>
    </rPh>
    <rPh sb="45" eb="47">
      <t>サンショウ</t>
    </rPh>
    <phoneticPr fontId="2"/>
  </si>
  <si>
    <t>『Ctrl』キー（コントロールキー）を押しながら、印刷したいシートの下タブを複数（同時）選択してから、印刷指示します。</t>
    <rPh sb="19" eb="20">
      <t>オ</t>
    </rPh>
    <rPh sb="25" eb="27">
      <t>インサツ</t>
    </rPh>
    <rPh sb="34" eb="35">
      <t>シタ</t>
    </rPh>
    <rPh sb="38" eb="40">
      <t>フクスウ</t>
    </rPh>
    <rPh sb="41" eb="43">
      <t>ドウジ</t>
    </rPh>
    <rPh sb="44" eb="46">
      <t>センタク</t>
    </rPh>
    <rPh sb="51" eb="53">
      <t>インサツ</t>
    </rPh>
    <rPh sb="53" eb="55">
      <t>シジ</t>
    </rPh>
    <phoneticPr fontId="2"/>
  </si>
  <si>
    <r>
      <t>ファイルの種類を</t>
    </r>
    <r>
      <rPr>
        <b/>
        <sz val="10"/>
        <rFont val="ＭＳ Ｐゴシック"/>
        <family val="3"/>
        <charset val="128"/>
      </rPr>
      <t>ＰＤＦに選択</t>
    </r>
    <r>
      <rPr>
        <sz val="10"/>
        <rFont val="ＭＳ Ｐゴシック"/>
        <family val="3"/>
        <charset val="128"/>
      </rPr>
      <t>して保存する</t>
    </r>
    <rPh sb="5" eb="7">
      <t>シュルイ</t>
    </rPh>
    <rPh sb="12" eb="14">
      <t>センタク</t>
    </rPh>
    <rPh sb="16" eb="18">
      <t>ホゾン</t>
    </rPh>
    <phoneticPr fontId="2"/>
  </si>
  <si>
    <r>
      <t xml:space="preserve">㊁　第４表の①欄（直前期末の資本金等の額）がマイナスとなる場合 </t>
    </r>
    <r>
      <rPr>
        <sz val="10"/>
        <color rgb="FF0000FF"/>
        <rFont val="ＭＳ Ｐゴシック"/>
        <family val="3"/>
        <charset val="128"/>
      </rPr>
      <t>（計算式が対応していません）</t>
    </r>
    <rPh sb="2" eb="3">
      <t>ダイ</t>
    </rPh>
    <rPh sb="4" eb="5">
      <t>ヒョウ</t>
    </rPh>
    <rPh sb="7" eb="8">
      <t>ラン</t>
    </rPh>
    <rPh sb="35" eb="36">
      <t>シキ</t>
    </rPh>
    <rPh sb="37" eb="39">
      <t>タイオウ</t>
    </rPh>
    <phoneticPr fontId="2"/>
  </si>
  <si>
    <t>⑤</t>
    <phoneticPr fontId="2"/>
  </si>
  <si>
    <r>
      <t>「データの入力規則」の設定</t>
    </r>
    <r>
      <rPr>
        <sz val="11"/>
        <rFont val="ＭＳ Ｐゴシック"/>
        <family val="3"/>
        <charset val="128"/>
      </rPr>
      <t>により入力できる数字の範囲等に</t>
    </r>
    <r>
      <rPr>
        <sz val="11"/>
        <color rgb="FF0000FF"/>
        <rFont val="ＭＳ Ｐゴシック"/>
        <family val="3"/>
        <charset val="128"/>
      </rPr>
      <t>制限</t>
    </r>
    <r>
      <rPr>
        <sz val="11"/>
        <rFont val="ＭＳ Ｐゴシック"/>
        <family val="3"/>
        <charset val="128"/>
      </rPr>
      <t>をかけています。</t>
    </r>
    <rPh sb="5" eb="7">
      <t>ニュウリョク</t>
    </rPh>
    <rPh sb="7" eb="9">
      <t>キソク</t>
    </rPh>
    <rPh sb="11" eb="13">
      <t>セッテイ</t>
    </rPh>
    <rPh sb="16" eb="18">
      <t>ニュウリョク</t>
    </rPh>
    <rPh sb="21" eb="23">
      <t>スウジ</t>
    </rPh>
    <rPh sb="24" eb="26">
      <t>ハンイ</t>
    </rPh>
    <rPh sb="26" eb="27">
      <t>トウ</t>
    </rPh>
    <rPh sb="28" eb="30">
      <t>セイゲン</t>
    </rPh>
    <phoneticPr fontId="2"/>
  </si>
  <si>
    <t>（負数（マイナス）の数値は入れられない、小数点以下の数値は入れられない等）</t>
    <rPh sb="1" eb="3">
      <t>フスウ</t>
    </rPh>
    <rPh sb="10" eb="12">
      <t>スウチ</t>
    </rPh>
    <rPh sb="13" eb="14">
      <t>イ</t>
    </rPh>
    <rPh sb="20" eb="23">
      <t>ショウスウテン</t>
    </rPh>
    <rPh sb="23" eb="25">
      <t>イカ</t>
    </rPh>
    <rPh sb="26" eb="28">
      <t>スウチ</t>
    </rPh>
    <rPh sb="29" eb="30">
      <t>イ</t>
    </rPh>
    <rPh sb="35" eb="36">
      <t>トウ</t>
    </rPh>
    <phoneticPr fontId="2"/>
  </si>
  <si>
    <t>　その制限を解除する場合は、「データ」メニューの「データの入力規則」の設定を変更するか、クリアしてください。</t>
    <rPh sb="3" eb="5">
      <t>セイゲン</t>
    </rPh>
    <rPh sb="6" eb="8">
      <t>カイジョ</t>
    </rPh>
    <rPh sb="10" eb="12">
      <t>バアイ</t>
    </rPh>
    <rPh sb="29" eb="31">
      <t>ニュウリョク</t>
    </rPh>
    <rPh sb="31" eb="33">
      <t>キソク</t>
    </rPh>
    <rPh sb="35" eb="37">
      <t>セッテイ</t>
    </rPh>
    <rPh sb="38" eb="40">
      <t>ヘンコウ</t>
    </rPh>
    <phoneticPr fontId="2"/>
  </si>
  <si>
    <t>　※ 試用版ではシートの保護を解除できませんので、設定の変更等はできません。</t>
    <rPh sb="25" eb="27">
      <t>セッテイ</t>
    </rPh>
    <rPh sb="28" eb="30">
      <t>ヘンコウ</t>
    </rPh>
    <rPh sb="30" eb="31">
      <t>トウ</t>
    </rPh>
    <phoneticPr fontId="2"/>
  </si>
  <si>
    <t>注意してください。</t>
    <phoneticPr fontId="2"/>
  </si>
  <si>
    <r>
      <rPr>
        <b/>
        <sz val="11"/>
        <rFont val="ＭＳ Ｐゴシック"/>
        <family val="3"/>
        <charset val="128"/>
      </rPr>
      <t>入っていない月</t>
    </r>
    <r>
      <rPr>
        <sz val="11"/>
        <rFont val="ＭＳ Ｐゴシック"/>
        <family val="3"/>
        <charset val="128"/>
      </rPr>
      <t>を選択すると、その月の類似業種株価等の参照数値がゼロと表示され、</t>
    </r>
    <r>
      <rPr>
        <b/>
        <sz val="11"/>
        <color rgb="FF0000FF"/>
        <rFont val="ＭＳ Ｐゴシック"/>
        <family val="3"/>
        <charset val="128"/>
      </rPr>
      <t>正しい計算ができません</t>
    </r>
    <r>
      <rPr>
        <sz val="11"/>
        <rFont val="ＭＳ Ｐゴシック"/>
        <family val="3"/>
        <charset val="128"/>
      </rPr>
      <t>ので</t>
    </r>
    <phoneticPr fontId="2"/>
  </si>
  <si>
    <t>「課税時期の属する月」等の月を変更するには、</t>
    <rPh sb="1" eb="3">
      <t>カゼイ</t>
    </rPh>
    <rPh sb="3" eb="5">
      <t>ジキ</t>
    </rPh>
    <rPh sb="6" eb="7">
      <t>ゾク</t>
    </rPh>
    <rPh sb="9" eb="10">
      <t>ツキ</t>
    </rPh>
    <rPh sb="11" eb="12">
      <t>トウ</t>
    </rPh>
    <rPh sb="13" eb="14">
      <t>ツキ</t>
    </rPh>
    <rPh sb="15" eb="17">
      <t>ヘンコウ</t>
    </rPh>
    <phoneticPr fontId="2"/>
  </si>
  <si>
    <t>卸売業、小売・サービス業以外</t>
    <phoneticPr fontId="2"/>
  </si>
  <si>
    <t>昭和</t>
    <rPh sb="0" eb="2">
      <t>ショウワ</t>
    </rPh>
    <phoneticPr fontId="2"/>
  </si>
  <si>
    <t>割合)が50％以下の場合</t>
    <phoneticPr fontId="2"/>
  </si>
  <si>
    <t>　誤入力と数式のエラーを防ぐため、一部のセルを除き、第１表の１、及び第３表～７表の数字を入力するセルについて</t>
    <rPh sb="1" eb="2">
      <t>ゴ</t>
    </rPh>
    <rPh sb="2" eb="4">
      <t>ニュウリョク</t>
    </rPh>
    <rPh sb="5" eb="7">
      <t>スウシキ</t>
    </rPh>
    <rPh sb="12" eb="13">
      <t>フセ</t>
    </rPh>
    <rPh sb="17" eb="19">
      <t>イチブ</t>
    </rPh>
    <rPh sb="23" eb="24">
      <t>ノゾ</t>
    </rPh>
    <rPh sb="26" eb="27">
      <t>ダイ</t>
    </rPh>
    <rPh sb="28" eb="29">
      <t>ヒョウ</t>
    </rPh>
    <rPh sb="32" eb="33">
      <t>オヨ</t>
    </rPh>
    <rPh sb="34" eb="35">
      <t>ダイ</t>
    </rPh>
    <rPh sb="36" eb="37">
      <t>ヒョウ</t>
    </rPh>
    <rPh sb="39" eb="40">
      <t>ヒョウ</t>
    </rPh>
    <rPh sb="41" eb="43">
      <t>スウジ</t>
    </rPh>
    <rPh sb="44" eb="46">
      <t>ニュウリョク</t>
    </rPh>
    <phoneticPr fontId="2"/>
  </si>
  <si>
    <t>　　　　※ ①の「株式総数」欄が空欄ですと、５表において株価の計算ができません。</t>
    <rPh sb="9" eb="11">
      <t>カブシキ</t>
    </rPh>
    <rPh sb="11" eb="13">
      <t>ソウスウ</t>
    </rPh>
    <rPh sb="14" eb="15">
      <t>ラン</t>
    </rPh>
    <rPh sb="16" eb="18">
      <t>クウラン</t>
    </rPh>
    <rPh sb="23" eb="24">
      <t>ヒョウ</t>
    </rPh>
    <rPh sb="28" eb="30">
      <t>カブカ</t>
    </rPh>
    <rPh sb="31" eb="33">
      <t>ケイサン</t>
    </rPh>
    <phoneticPr fontId="2"/>
  </si>
  <si>
    <r>
      <rPr>
        <sz val="7"/>
        <rFont val="ＭＳ ゴシック"/>
        <family val="3"/>
        <charset val="128"/>
      </rPr>
      <t>この株式数は「１表の１」の株式数を参照しています</t>
    </r>
    <r>
      <rPr>
        <b/>
        <sz val="7"/>
        <rFont val="ＭＳ ゴシック"/>
        <family val="3"/>
        <charset val="128"/>
      </rPr>
      <t xml:space="preserve">
数値がゼロの時は「１表の１」の①欄に株式総数を入れてください</t>
    </r>
    <rPh sb="44" eb="45">
      <t>シキ</t>
    </rPh>
    <rPh sb="45" eb="46">
      <t>ソウ</t>
    </rPh>
    <phoneticPr fontId="2"/>
  </si>
  <si>
    <t>※ ①、②、③、④欄のいずれかが空欄のとき、または⑩欄がゼロのとき（資産及び負債の金額または課税時期現在の株式数のいずれかが未入力のとき）</t>
    <rPh sb="16" eb="18">
      <t>クウラン</t>
    </rPh>
    <rPh sb="26" eb="27">
      <t>ラン</t>
    </rPh>
    <phoneticPr fontId="2"/>
  </si>
  <si>
    <t>※３ ①欄（直前期末の資本金等の額）がマイナスとなる場合には、当４表の計算式は対応していません。</t>
    <rPh sb="6" eb="8">
      <t>チョクゼン</t>
    </rPh>
    <rPh sb="8" eb="10">
      <t>キマツ</t>
    </rPh>
    <rPh sb="11" eb="14">
      <t>シホンキン</t>
    </rPh>
    <rPh sb="14" eb="15">
      <t>トウ</t>
    </rPh>
    <rPh sb="16" eb="17">
      <t>ガク</t>
    </rPh>
    <rPh sb="26" eb="28">
      <t>バアイ</t>
    </rPh>
    <rPh sb="31" eb="32">
      <t>トウ</t>
    </rPh>
    <rPh sb="33" eb="34">
      <t>ヒョウ</t>
    </rPh>
    <rPh sb="35" eb="37">
      <t>ケイサン</t>
    </rPh>
    <rPh sb="37" eb="38">
      <t>シキ</t>
    </rPh>
    <rPh sb="39" eb="41">
      <t>タイオウ</t>
    </rPh>
    <phoneticPr fontId="2"/>
  </si>
  <si>
    <t>⑮損金算入し
 た繰越欠損
 金の控除額</t>
    <phoneticPr fontId="2"/>
  </si>
  <si>
    <t>１株(50円)当たりの純資産金額
（   の金額）</t>
    <phoneticPr fontId="2"/>
  </si>
  <si>
    <t>（当社の評価方式）</t>
    <rPh sb="4" eb="6">
      <t>ヒョウカ</t>
    </rPh>
    <rPh sb="6" eb="8">
      <t>ホウシキ</t>
    </rPh>
    <phoneticPr fontId="2"/>
  </si>
  <si>
    <t>会社規模及びLの割合は「１表の２」の「入力シート②」欄で選択入力してください</t>
    <rPh sb="0" eb="2">
      <t>カイシャ</t>
    </rPh>
    <rPh sb="2" eb="4">
      <t>キボ</t>
    </rPh>
    <rPh sb="4" eb="5">
      <t>オヨ</t>
    </rPh>
    <rPh sb="8" eb="10">
      <t>ワリアイ</t>
    </rPh>
    <rPh sb="13" eb="14">
      <t>ヒョウ</t>
    </rPh>
    <rPh sb="19" eb="21">
      <t>ニュウリョク</t>
    </rPh>
    <rPh sb="26" eb="27">
      <t>ラン</t>
    </rPh>
    <rPh sb="28" eb="30">
      <t>センタク</t>
    </rPh>
    <rPh sb="30" eb="32">
      <t>ニュウリョク</t>
    </rPh>
    <phoneticPr fontId="2"/>
  </si>
  <si>
    <t>=IF(配当還元=TRUE,W29,"")</t>
    <phoneticPr fontId="2"/>
  </si>
  <si>
    <r>
      <rPr>
        <sz val="6"/>
        <rFont val="ＭＳ ゴシック"/>
        <family val="3"/>
        <charset val="128"/>
      </rPr>
      <t>この欄の計算は「１表の１」の⑤の割合を参照して判定しています</t>
    </r>
    <r>
      <rPr>
        <b/>
        <sz val="6"/>
        <rFont val="ＭＳ ゴシック"/>
        <family val="3"/>
        <charset val="128"/>
      </rPr>
      <t xml:space="preserve">
</t>
    </r>
    <r>
      <rPr>
        <sz val="6"/>
        <rFont val="ＭＳ ゴシック"/>
        <family val="3"/>
        <charset val="128"/>
      </rPr>
      <t>同族株主等の議決権割合が50％以下であるのに、数値が表示されない時は「１表の１」の②欄に議決権数を入れてください</t>
    </r>
    <rPh sb="2" eb="3">
      <t>ラン</t>
    </rPh>
    <rPh sb="4" eb="6">
      <t>ケイサン</t>
    </rPh>
    <rPh sb="16" eb="18">
      <t>ワリアイ</t>
    </rPh>
    <rPh sb="23" eb="25">
      <t>ハンテイ</t>
    </rPh>
    <rPh sb="31" eb="33">
      <t>ドウゾク</t>
    </rPh>
    <rPh sb="33" eb="35">
      <t>カブヌシ</t>
    </rPh>
    <rPh sb="35" eb="36">
      <t>トウ</t>
    </rPh>
    <rPh sb="37" eb="40">
      <t>ギケツケン</t>
    </rPh>
    <rPh sb="40" eb="42">
      <t>ワリアイ</t>
    </rPh>
    <rPh sb="46" eb="48">
      <t>イカ</t>
    </rPh>
    <rPh sb="57" eb="59">
      <t>ヒョウジ</t>
    </rPh>
    <rPh sb="75" eb="78">
      <t>ギケツケン</t>
    </rPh>
    <rPh sb="78" eb="79">
      <t>スウ</t>
    </rPh>
    <phoneticPr fontId="2"/>
  </si>
  <si>
    <t xml:space="preserve"> 　（データ未入力が原因で株価等がゼロと表示されることにより、正しい計算の結果株価がゼロとなるときとの混同（誤解）を避けるためです。）</t>
    <rPh sb="6" eb="9">
      <t>ミニュウリョク</t>
    </rPh>
    <rPh sb="10" eb="12">
      <t>ゲンイン</t>
    </rPh>
    <rPh sb="13" eb="15">
      <t>カブカ</t>
    </rPh>
    <rPh sb="15" eb="16">
      <t>トウ</t>
    </rPh>
    <rPh sb="20" eb="22">
      <t>ヒョウジ</t>
    </rPh>
    <rPh sb="31" eb="32">
      <t>タダ</t>
    </rPh>
    <rPh sb="34" eb="36">
      <t>ケイサン</t>
    </rPh>
    <rPh sb="37" eb="39">
      <t>ケッカ</t>
    </rPh>
    <rPh sb="39" eb="41">
      <t>カブカ</t>
    </rPh>
    <phoneticPr fontId="2"/>
  </si>
  <si>
    <r>
      <t>　また、株価の計算のためにデータ入力が必要なセルに、</t>
    </r>
    <r>
      <rPr>
        <sz val="11"/>
        <color rgb="FF0000FF"/>
        <rFont val="ＭＳ Ｐゴシック"/>
        <family val="3"/>
        <charset val="128"/>
      </rPr>
      <t>データが未入力であることが原因</t>
    </r>
    <r>
      <rPr>
        <sz val="11"/>
        <rFont val="ＭＳ Ｐゴシック"/>
        <family val="3"/>
        <charset val="128"/>
      </rPr>
      <t>で、誤って株価がゼロと</t>
    </r>
    <rPh sb="4" eb="6">
      <t>カブカ</t>
    </rPh>
    <rPh sb="7" eb="9">
      <t>ケイサン</t>
    </rPh>
    <rPh sb="16" eb="18">
      <t>ニュウリョク</t>
    </rPh>
    <rPh sb="19" eb="21">
      <t>ヒツヨウ</t>
    </rPh>
    <rPh sb="30" eb="33">
      <t>ミニュウリョク</t>
    </rPh>
    <rPh sb="39" eb="41">
      <t>ゲンイン</t>
    </rPh>
    <rPh sb="43" eb="44">
      <t>アヤマ</t>
    </rPh>
    <rPh sb="46" eb="48">
      <t>カブカ</t>
    </rPh>
    <phoneticPr fontId="2"/>
  </si>
  <si>
    <r>
      <t>表示（計算）されることを防ぐため、以降のセルの計算結果を（ゼロでなく）</t>
    </r>
    <r>
      <rPr>
        <sz val="11"/>
        <color rgb="FF0000FF"/>
        <rFont val="ＭＳ Ｐゴシック"/>
        <family val="3"/>
        <charset val="128"/>
      </rPr>
      <t>あえて空欄とする設定</t>
    </r>
    <r>
      <rPr>
        <sz val="11"/>
        <rFont val="ＭＳ Ｐゴシック"/>
        <family val="3"/>
        <charset val="128"/>
      </rPr>
      <t>をしています。</t>
    </r>
    <rPh sb="0" eb="2">
      <t>ヒョウジ</t>
    </rPh>
    <rPh sb="3" eb="5">
      <t>ケイサン</t>
    </rPh>
    <rPh sb="12" eb="13">
      <t>フセ</t>
    </rPh>
    <rPh sb="17" eb="19">
      <t>イコウ</t>
    </rPh>
    <rPh sb="23" eb="25">
      <t>ケイサン</t>
    </rPh>
    <rPh sb="25" eb="27">
      <t>ケッカ</t>
    </rPh>
    <rPh sb="38" eb="40">
      <t>クウラン</t>
    </rPh>
    <rPh sb="43" eb="45">
      <t>セッテイ</t>
    </rPh>
    <phoneticPr fontId="2"/>
  </si>
  <si>
    <t>（正しい計算の結果株価がゼロとなるときとの混同（誤解）を避ける意味があります。エクセルでは、未入力のセル（空欄）について</t>
    <rPh sb="31" eb="33">
      <t>イミ</t>
    </rPh>
    <rPh sb="46" eb="49">
      <t>ミニュウリョク</t>
    </rPh>
    <rPh sb="53" eb="55">
      <t>クウラン</t>
    </rPh>
    <phoneticPr fontId="2"/>
  </si>
  <si>
    <t xml:space="preserve"> 数値がゼロであるとして計算をしてしまう関数（数式）があります。）</t>
    <rPh sb="1" eb="3">
      <t>スウチ</t>
    </rPh>
    <rPh sb="12" eb="14">
      <t>ケイサン</t>
    </rPh>
    <rPh sb="20" eb="22">
      <t>カンスウ</t>
    </rPh>
    <rPh sb="23" eb="25">
      <t>スウシキ</t>
    </rPh>
    <phoneticPr fontId="2"/>
  </si>
  <si>
    <t>　　　　※ ②欄が空欄ですと、５表において正しい株価計算ができません。</t>
    <rPh sb="7" eb="8">
      <t>ラン</t>
    </rPh>
    <rPh sb="9" eb="11">
      <t>クウラン</t>
    </rPh>
    <rPh sb="16" eb="17">
      <t>ヒョウ</t>
    </rPh>
    <rPh sb="21" eb="22">
      <t>タダ</t>
    </rPh>
    <rPh sb="24" eb="26">
      <t>カブカ</t>
    </rPh>
    <rPh sb="26" eb="28">
      <t>ケイサン</t>
    </rPh>
    <phoneticPr fontId="2"/>
  </si>
  <si>
    <r>
      <t>　　　　なお、表中</t>
    </r>
    <r>
      <rPr>
        <sz val="11"/>
        <color rgb="FF0000FF"/>
        <rFont val="ＭＳ Ｐゴシック"/>
        <family val="3"/>
        <charset val="128"/>
      </rPr>
      <t>①</t>
    </r>
    <r>
      <rPr>
        <sz val="11"/>
        <rFont val="ＭＳ Ｐゴシック"/>
        <family val="3"/>
        <charset val="128"/>
      </rPr>
      <t>の</t>
    </r>
    <r>
      <rPr>
        <sz val="11"/>
        <color rgb="FF0000FF"/>
        <rFont val="ＭＳ Ｐゴシック"/>
        <family val="3"/>
        <charset val="128"/>
      </rPr>
      <t>「発行済株式の総数」欄</t>
    </r>
    <r>
      <rPr>
        <sz val="11"/>
        <rFont val="ＭＳ Ｐゴシック"/>
        <family val="3"/>
        <charset val="128"/>
      </rPr>
      <t>には、課税時点の</t>
    </r>
    <r>
      <rPr>
        <b/>
        <sz val="11"/>
        <color rgb="FFFF0000"/>
        <rFont val="ＭＳ Ｐゴシック"/>
        <family val="3"/>
        <charset val="128"/>
      </rPr>
      <t>株式総数を必ず入力</t>
    </r>
    <r>
      <rPr>
        <sz val="11"/>
        <rFont val="ＭＳ Ｐゴシック"/>
        <family val="3"/>
        <charset val="128"/>
      </rPr>
      <t>してください。</t>
    </r>
    <rPh sb="7" eb="9">
      <t>ヒョウチュウ</t>
    </rPh>
    <rPh sb="12" eb="14">
      <t>ハッコウ</t>
    </rPh>
    <rPh sb="14" eb="15">
      <t>スミ</t>
    </rPh>
    <rPh sb="15" eb="17">
      <t>カブシキ</t>
    </rPh>
    <rPh sb="18" eb="20">
      <t>ソウスウ</t>
    </rPh>
    <rPh sb="21" eb="22">
      <t>ラン</t>
    </rPh>
    <rPh sb="25" eb="27">
      <t>カゼイ</t>
    </rPh>
    <rPh sb="27" eb="29">
      <t>ジテン</t>
    </rPh>
    <rPh sb="30" eb="32">
      <t>カブシキ</t>
    </rPh>
    <rPh sb="32" eb="34">
      <t>ソウスウ</t>
    </rPh>
    <rPh sb="35" eb="36">
      <t>カナラ</t>
    </rPh>
    <rPh sb="37" eb="39">
      <t>ニュウリョク</t>
    </rPh>
    <phoneticPr fontId="2"/>
  </si>
  <si>
    <r>
      <t>　　　　また、表中</t>
    </r>
    <r>
      <rPr>
        <sz val="11"/>
        <color rgb="FF0000FF"/>
        <rFont val="ＭＳ Ｐゴシック"/>
        <family val="3"/>
        <charset val="128"/>
      </rPr>
      <t>②</t>
    </r>
    <r>
      <rPr>
        <sz val="11"/>
        <rFont val="ＭＳ Ｐゴシック"/>
        <family val="3"/>
        <charset val="128"/>
      </rPr>
      <t>の</t>
    </r>
    <r>
      <rPr>
        <sz val="11"/>
        <color rgb="FF0000FF"/>
        <rFont val="ＭＳ Ｐゴシック"/>
        <family val="3"/>
        <charset val="128"/>
      </rPr>
      <t>「同族関係者グループの議決権の合計数」欄</t>
    </r>
    <r>
      <rPr>
        <sz val="11"/>
        <rFont val="ＭＳ Ｐゴシック"/>
        <family val="3"/>
        <charset val="128"/>
      </rPr>
      <t>には、課税時点の</t>
    </r>
    <r>
      <rPr>
        <b/>
        <sz val="11"/>
        <color rgb="FFFF0000"/>
        <rFont val="ＭＳ Ｐゴシック"/>
        <family val="3"/>
        <charset val="128"/>
      </rPr>
      <t>議決権数を必ず入力</t>
    </r>
    <r>
      <rPr>
        <sz val="11"/>
        <rFont val="ＭＳ Ｐゴシック"/>
        <family val="3"/>
        <charset val="128"/>
      </rPr>
      <t>してください。</t>
    </r>
    <rPh sb="7" eb="9">
      <t>ヒョウチュウ</t>
    </rPh>
    <rPh sb="12" eb="14">
      <t>ドウゾク</t>
    </rPh>
    <rPh sb="14" eb="16">
      <t>カンケイ</t>
    </rPh>
    <rPh sb="16" eb="17">
      <t>シャ</t>
    </rPh>
    <rPh sb="22" eb="25">
      <t>ギケツケン</t>
    </rPh>
    <rPh sb="26" eb="28">
      <t>ゴウケイ</t>
    </rPh>
    <rPh sb="28" eb="29">
      <t>スウ</t>
    </rPh>
    <rPh sb="30" eb="31">
      <t>ラン</t>
    </rPh>
    <rPh sb="34" eb="36">
      <t>カゼイ</t>
    </rPh>
    <rPh sb="36" eb="38">
      <t>ジテン</t>
    </rPh>
    <rPh sb="39" eb="42">
      <t>ギケツケン</t>
    </rPh>
    <rPh sb="42" eb="43">
      <t>スウ</t>
    </rPh>
    <rPh sb="44" eb="45">
      <t>カナラ</t>
    </rPh>
    <rPh sb="46" eb="48">
      <t>ニュウリョク</t>
    </rPh>
    <phoneticPr fontId="2"/>
  </si>
  <si>
    <t xml:space="preserve"> （データ未入力が原因で株価がゼロと表示されることにより、正しい計算の結果株価がゼロとなるときとの混同（誤解）を避けるためです。）</t>
    <rPh sb="5" eb="8">
      <t>ミニュウリョク</t>
    </rPh>
    <rPh sb="9" eb="11">
      <t>ゲンイン</t>
    </rPh>
    <rPh sb="12" eb="14">
      <t>カブカ</t>
    </rPh>
    <rPh sb="18" eb="20">
      <t>ヒョウジ</t>
    </rPh>
    <rPh sb="29" eb="30">
      <t>タダ</t>
    </rPh>
    <rPh sb="32" eb="34">
      <t>ケイサン</t>
    </rPh>
    <rPh sb="35" eb="37">
      <t>ケッカ</t>
    </rPh>
    <rPh sb="37" eb="39">
      <t>カブカ</t>
    </rPh>
    <phoneticPr fontId="2"/>
  </si>
  <si>
    <t>1株当たりの予想配当金額</t>
    <rPh sb="10" eb="11">
      <t>キン</t>
    </rPh>
    <phoneticPr fontId="2"/>
  </si>
  <si>
    <r>
      <t>⑳欄の計算において、原則的評価方式による価額の計算を</t>
    </r>
    <r>
      <rPr>
        <u/>
        <sz val="7"/>
        <rFont val="ＭＳ ゴシック"/>
        <family val="3"/>
        <charset val="128"/>
      </rPr>
      <t>省略する</t>
    </r>
    <r>
      <rPr>
        <sz val="7"/>
        <rFont val="ＭＳ ゴシック"/>
        <family val="3"/>
        <charset val="128"/>
      </rPr>
      <t xml:space="preserve">
場合には、⑳欄の計算式を以下のとおり変更してください。</t>
    </r>
    <rPh sb="1" eb="2">
      <t>ラン</t>
    </rPh>
    <rPh sb="3" eb="5">
      <t>ケイサン</t>
    </rPh>
    <rPh sb="10" eb="13">
      <t>ゲンソクテキ</t>
    </rPh>
    <rPh sb="13" eb="15">
      <t>ヒョウカ</t>
    </rPh>
    <rPh sb="15" eb="17">
      <t>ホウシキ</t>
    </rPh>
    <rPh sb="20" eb="22">
      <t>カガク</t>
    </rPh>
    <rPh sb="23" eb="25">
      <t>ケイサン</t>
    </rPh>
    <rPh sb="31" eb="33">
      <t>バアイ</t>
    </rPh>
    <rPh sb="37" eb="38">
      <t>ラン</t>
    </rPh>
    <rPh sb="39" eb="42">
      <t>ケイサンシキ</t>
    </rPh>
    <rPh sb="43" eb="45">
      <t>イカ</t>
    </rPh>
    <rPh sb="49" eb="51">
      <t>ヘンコウ</t>
    </rPh>
    <phoneticPr fontId="2"/>
  </si>
  <si>
    <t>※２ この表は４表及び５表のデータを参照しているため、４、５表が未入力の場合は計算がされません。先に４、５表を入力してください。</t>
    <rPh sb="5" eb="6">
      <t>ヒョウ</t>
    </rPh>
    <rPh sb="8" eb="9">
      <t>ヒョウ</t>
    </rPh>
    <rPh sb="9" eb="10">
      <t>オヨ</t>
    </rPh>
    <rPh sb="12" eb="13">
      <t>ヒョウ</t>
    </rPh>
    <rPh sb="18" eb="20">
      <t>サンショウ</t>
    </rPh>
    <rPh sb="30" eb="31">
      <t>ヒョウ</t>
    </rPh>
    <rPh sb="32" eb="35">
      <t>ミニュウリョク</t>
    </rPh>
    <rPh sb="36" eb="38">
      <t>バアイ</t>
    </rPh>
    <rPh sb="39" eb="41">
      <t>ケイサン</t>
    </rPh>
    <rPh sb="48" eb="49">
      <t>サキ</t>
    </rPh>
    <rPh sb="53" eb="54">
      <t>ヒョウ</t>
    </rPh>
    <rPh sb="55" eb="57">
      <t>ニュウリョク</t>
    </rPh>
    <phoneticPr fontId="2"/>
  </si>
  <si>
    <r>
      <t>（４、５表のデータが未入力で計算ができない場合は、価額欄等を</t>
    </r>
    <r>
      <rPr>
        <sz val="7"/>
        <color rgb="FF0000FF"/>
        <rFont val="ＭＳ ゴシック"/>
        <family val="3"/>
        <charset val="128"/>
      </rPr>
      <t>空欄表示</t>
    </r>
    <r>
      <rPr>
        <sz val="7"/>
        <rFont val="ＭＳ ゴシック"/>
        <family val="3"/>
        <charset val="128"/>
      </rPr>
      <t>しています。また、一部、１表の２のデータも参照しています。）</t>
    </r>
    <rPh sb="4" eb="5">
      <t>ヒョウ</t>
    </rPh>
    <rPh sb="10" eb="13">
      <t>ミニュウリョク</t>
    </rPh>
    <rPh sb="14" eb="16">
      <t>ケイサン</t>
    </rPh>
    <rPh sb="21" eb="23">
      <t>バアイ</t>
    </rPh>
    <rPh sb="25" eb="27">
      <t>カガク</t>
    </rPh>
    <rPh sb="27" eb="28">
      <t>ラン</t>
    </rPh>
    <rPh sb="28" eb="29">
      <t>トウ</t>
    </rPh>
    <rPh sb="30" eb="32">
      <t>クウラン</t>
    </rPh>
    <rPh sb="32" eb="34">
      <t>ヒョウジ</t>
    </rPh>
    <rPh sb="43" eb="45">
      <t>イチブ</t>
    </rPh>
    <rPh sb="47" eb="48">
      <t>ヒョウ</t>
    </rPh>
    <rPh sb="55" eb="57">
      <t>サンショウ</t>
    </rPh>
    <phoneticPr fontId="2"/>
  </si>
  <si>
    <t>※２ この表は５表(及び７表)のデータを参照しているため、５表(及び４表)が未入力の場合は計算がされません。先に５表(及び４表)を入力してください。</t>
    <rPh sb="5" eb="6">
      <t>ヒョウ</t>
    </rPh>
    <rPh sb="8" eb="9">
      <t>ヒョウ</t>
    </rPh>
    <rPh sb="10" eb="11">
      <t>オヨ</t>
    </rPh>
    <rPh sb="13" eb="14">
      <t>ヒョウ</t>
    </rPh>
    <rPh sb="20" eb="22">
      <t>サンショウ</t>
    </rPh>
    <rPh sb="30" eb="31">
      <t>ヒョウ</t>
    </rPh>
    <rPh sb="38" eb="41">
      <t>ミニュウリョク</t>
    </rPh>
    <rPh sb="42" eb="44">
      <t>バアイ</t>
    </rPh>
    <rPh sb="45" eb="47">
      <t>ケイサン</t>
    </rPh>
    <rPh sb="54" eb="55">
      <t>サキ</t>
    </rPh>
    <rPh sb="57" eb="58">
      <t>ヒョウ</t>
    </rPh>
    <rPh sb="59" eb="60">
      <t>オヨ</t>
    </rPh>
    <rPh sb="62" eb="63">
      <t>ヒョウ</t>
    </rPh>
    <rPh sb="65" eb="67">
      <t>ニュウリョク</t>
    </rPh>
    <phoneticPr fontId="2"/>
  </si>
  <si>
    <r>
      <t>（５表等のデータが未入力で計算ができない場合は、価額欄等を</t>
    </r>
    <r>
      <rPr>
        <sz val="7"/>
        <color rgb="FF0000FF"/>
        <rFont val="ＭＳ ゴシック"/>
        <family val="3"/>
        <charset val="128"/>
      </rPr>
      <t>空欄表示</t>
    </r>
    <r>
      <rPr>
        <sz val="7"/>
        <rFont val="ＭＳ ゴシック"/>
        <family val="3"/>
        <charset val="128"/>
      </rPr>
      <t>しています。）</t>
    </r>
    <rPh sb="2" eb="3">
      <t>ヒョウ</t>
    </rPh>
    <rPh sb="3" eb="4">
      <t>トウ</t>
    </rPh>
    <rPh sb="9" eb="12">
      <t>ミニュウリョク</t>
    </rPh>
    <rPh sb="13" eb="15">
      <t>ケイサン</t>
    </rPh>
    <rPh sb="20" eb="22">
      <t>バアイ</t>
    </rPh>
    <rPh sb="24" eb="26">
      <t>カガク</t>
    </rPh>
    <rPh sb="26" eb="27">
      <t>ラン</t>
    </rPh>
    <rPh sb="27" eb="28">
      <t>トウ</t>
    </rPh>
    <rPh sb="29" eb="31">
      <t>クウラン</t>
    </rPh>
    <rPh sb="31" eb="33">
      <t>ヒョウジ</t>
    </rPh>
    <phoneticPr fontId="2"/>
  </si>
  <si>
    <r>
      <t>株式等保有特定会社の
株式　</t>
    </r>
    <r>
      <rPr>
        <b/>
        <sz val="7"/>
        <rFont val="ＭＳ ゴシック"/>
        <family val="3"/>
        <charset val="128"/>
      </rPr>
      <t>※注</t>
    </r>
    <rPh sb="0" eb="2">
      <t>カブシキ</t>
    </rPh>
    <rPh sb="2" eb="3">
      <t>トウ</t>
    </rPh>
    <rPh sb="3" eb="5">
      <t>ホユウ</t>
    </rPh>
    <rPh sb="5" eb="7">
      <t>トクテイ</t>
    </rPh>
    <rPh sb="7" eb="9">
      <t>カイシャ</t>
    </rPh>
    <rPh sb="11" eb="13">
      <t>カブシキ</t>
    </rPh>
    <rPh sb="15" eb="16">
      <t>チュウ</t>
    </rPh>
    <phoneticPr fontId="2"/>
  </si>
  <si>
    <t>※注　株式等保有特定会社に該当する場合で、比準要素数１の会社にも該当する場合には、右にチェックしてください。</t>
    <rPh sb="1" eb="2">
      <t>チュウ</t>
    </rPh>
    <rPh sb="3" eb="5">
      <t>カブシキ</t>
    </rPh>
    <rPh sb="5" eb="6">
      <t>トウ</t>
    </rPh>
    <rPh sb="6" eb="8">
      <t>ホユウ</t>
    </rPh>
    <rPh sb="8" eb="10">
      <t>トクテイ</t>
    </rPh>
    <rPh sb="10" eb="12">
      <t>カイシャ</t>
    </rPh>
    <rPh sb="13" eb="15">
      <t>ガイトウ</t>
    </rPh>
    <rPh sb="17" eb="19">
      <t>バアイ</t>
    </rPh>
    <rPh sb="21" eb="23">
      <t>ヒジュン</t>
    </rPh>
    <rPh sb="23" eb="25">
      <t>ヨウソ</t>
    </rPh>
    <rPh sb="25" eb="26">
      <t>スウ</t>
    </rPh>
    <rPh sb="28" eb="30">
      <t>カイシャ</t>
    </rPh>
    <rPh sb="32" eb="34">
      <t>ガイトウ</t>
    </rPh>
    <rPh sb="36" eb="38">
      <t>バアイ</t>
    </rPh>
    <rPh sb="41" eb="42">
      <t>ミギ</t>
    </rPh>
    <phoneticPr fontId="2"/>
  </si>
  <si>
    <t>株式等保有特定会社が「比準要素数１の会社」にも該当する場合は「２表」の
「入力シート③」下部にチェックしてください</t>
    <rPh sb="0" eb="2">
      <t>カブシキ</t>
    </rPh>
    <rPh sb="2" eb="3">
      <t>トウ</t>
    </rPh>
    <rPh sb="3" eb="5">
      <t>ホユウ</t>
    </rPh>
    <rPh sb="5" eb="7">
      <t>トクテイ</t>
    </rPh>
    <rPh sb="7" eb="9">
      <t>ガイシャ</t>
    </rPh>
    <rPh sb="11" eb="13">
      <t>ヒジュン</t>
    </rPh>
    <rPh sb="13" eb="15">
      <t>ヨウソ</t>
    </rPh>
    <rPh sb="15" eb="16">
      <t>スウ</t>
    </rPh>
    <rPh sb="18" eb="20">
      <t>カイシャ</t>
    </rPh>
    <rPh sb="23" eb="25">
      <t>ガイトウ</t>
    </rPh>
    <rPh sb="27" eb="29">
      <t>バアイ</t>
    </rPh>
    <rPh sb="44" eb="46">
      <t>カブ</t>
    </rPh>
    <phoneticPr fontId="2"/>
  </si>
  <si>
    <t>株 式 等 の 帳 簿 価 額 の 合 計 額</t>
    <phoneticPr fontId="2"/>
  </si>
  <si>
    <r>
      <t>課</t>
    </r>
    <r>
      <rPr>
        <sz val="4"/>
        <rFont val="ＭＳ 明朝"/>
        <family val="1"/>
        <charset val="128"/>
      </rPr>
      <t xml:space="preserve"> </t>
    </r>
    <r>
      <rPr>
        <sz val="7"/>
        <rFont val="ＭＳ 明朝"/>
        <family val="1"/>
        <charset val="128"/>
      </rPr>
      <t>税</t>
    </r>
    <r>
      <rPr>
        <sz val="4"/>
        <rFont val="ＭＳ 明朝"/>
        <family val="1"/>
        <charset val="128"/>
      </rPr>
      <t xml:space="preserve"> </t>
    </r>
    <r>
      <rPr>
        <sz val="7"/>
        <rFont val="ＭＳ 明朝"/>
        <family val="1"/>
        <charset val="128"/>
      </rPr>
      <t>時</t>
    </r>
    <r>
      <rPr>
        <sz val="4"/>
        <rFont val="ＭＳ 明朝"/>
        <family val="1"/>
        <charset val="128"/>
      </rPr>
      <t xml:space="preserve"> </t>
    </r>
    <r>
      <rPr>
        <sz val="7"/>
        <rFont val="ＭＳ 明朝"/>
        <family val="1"/>
        <charset val="128"/>
      </rPr>
      <t>期</t>
    </r>
    <r>
      <rPr>
        <sz val="4"/>
        <rFont val="ＭＳ 明朝"/>
        <family val="1"/>
        <charset val="128"/>
      </rPr>
      <t xml:space="preserve"> </t>
    </r>
    <r>
      <rPr>
        <sz val="7"/>
        <rFont val="ＭＳ 明朝"/>
        <family val="1"/>
        <charset val="128"/>
      </rPr>
      <t>現</t>
    </r>
    <r>
      <rPr>
        <sz val="4"/>
        <rFont val="ＭＳ 明朝"/>
        <family val="1"/>
        <charset val="128"/>
      </rPr>
      <t xml:space="preserve"> </t>
    </r>
    <r>
      <rPr>
        <sz val="7"/>
        <rFont val="ＭＳ 明朝"/>
        <family val="1"/>
        <charset val="128"/>
      </rPr>
      <t>在</t>
    </r>
    <r>
      <rPr>
        <sz val="4"/>
        <rFont val="ＭＳ 明朝"/>
        <family val="1"/>
        <charset val="128"/>
      </rPr>
      <t xml:space="preserve"> </t>
    </r>
    <r>
      <rPr>
        <sz val="7"/>
        <rFont val="ＭＳ 明朝"/>
        <family val="1"/>
        <charset val="128"/>
      </rPr>
      <t>の</t>
    </r>
    <r>
      <rPr>
        <sz val="4"/>
        <rFont val="ＭＳ 明朝"/>
        <family val="1"/>
        <charset val="128"/>
      </rPr>
      <t xml:space="preserve"> </t>
    </r>
    <r>
      <rPr>
        <sz val="7"/>
        <rFont val="ＭＳ 明朝"/>
        <family val="1"/>
        <charset val="128"/>
      </rPr>
      <t>修</t>
    </r>
    <r>
      <rPr>
        <sz val="4"/>
        <rFont val="ＭＳ 明朝"/>
        <family val="1"/>
        <charset val="128"/>
      </rPr>
      <t xml:space="preserve"> </t>
    </r>
    <r>
      <rPr>
        <sz val="7"/>
        <rFont val="ＭＳ 明朝"/>
        <family val="1"/>
        <charset val="128"/>
      </rPr>
      <t>正</t>
    </r>
    <r>
      <rPr>
        <sz val="4"/>
        <rFont val="ＭＳ 明朝"/>
        <family val="1"/>
        <charset val="128"/>
      </rPr>
      <t xml:space="preserve"> </t>
    </r>
    <r>
      <rPr>
        <sz val="7"/>
        <rFont val="ＭＳ 明朝"/>
        <family val="1"/>
        <charset val="128"/>
      </rPr>
      <t>純</t>
    </r>
    <r>
      <rPr>
        <sz val="4"/>
        <rFont val="ＭＳ 明朝"/>
        <family val="1"/>
        <charset val="128"/>
      </rPr>
      <t xml:space="preserve"> </t>
    </r>
    <r>
      <rPr>
        <sz val="7"/>
        <rFont val="ＭＳ 明朝"/>
        <family val="1"/>
        <charset val="128"/>
      </rPr>
      <t>資</t>
    </r>
    <r>
      <rPr>
        <sz val="4"/>
        <rFont val="ＭＳ 明朝"/>
        <family val="1"/>
        <charset val="128"/>
      </rPr>
      <t xml:space="preserve"> </t>
    </r>
    <r>
      <rPr>
        <sz val="7"/>
        <rFont val="ＭＳ 明朝"/>
        <family val="1"/>
        <charset val="128"/>
      </rPr>
      <t>産</t>
    </r>
    <r>
      <rPr>
        <sz val="4"/>
        <rFont val="ＭＳ 明朝"/>
        <family val="1"/>
        <charset val="128"/>
      </rPr>
      <t xml:space="preserve"> </t>
    </r>
    <r>
      <rPr>
        <sz val="7"/>
        <rFont val="ＭＳ 明朝"/>
        <family val="1"/>
        <charset val="128"/>
      </rPr>
      <t>価</t>
    </r>
    <r>
      <rPr>
        <sz val="4"/>
        <rFont val="ＭＳ 明朝"/>
        <family val="1"/>
        <charset val="128"/>
      </rPr>
      <t xml:space="preserve"> </t>
    </r>
    <r>
      <rPr>
        <sz val="7"/>
        <rFont val="ＭＳ 明朝"/>
        <family val="1"/>
        <charset val="128"/>
      </rPr>
      <t>額</t>
    </r>
    <phoneticPr fontId="2"/>
  </si>
  <si>
    <r>
      <t>㋩　</t>
    </r>
    <r>
      <rPr>
        <b/>
        <sz val="11"/>
        <rFont val="ＭＳ Ｐゴシック"/>
        <family val="3"/>
        <charset val="128"/>
      </rPr>
      <t>医療法人の出資</t>
    </r>
    <r>
      <rPr>
        <sz val="11"/>
        <rFont val="ＭＳ Ｐゴシック"/>
        <family val="3"/>
        <charset val="128"/>
      </rPr>
      <t>の評価　</t>
    </r>
    <r>
      <rPr>
        <sz val="10"/>
        <color rgb="FF0000FF"/>
        <rFont val="ＭＳ Ｐゴシック"/>
        <family val="3"/>
        <charset val="128"/>
      </rPr>
      <t>（計算式等が一部異なるため）</t>
    </r>
    <rPh sb="2" eb="4">
      <t>イリョウ</t>
    </rPh>
    <rPh sb="4" eb="6">
      <t>ホウジン</t>
    </rPh>
    <rPh sb="7" eb="9">
      <t>シュッシ</t>
    </rPh>
    <rPh sb="10" eb="12">
      <t>ヒョウカ</t>
    </rPh>
    <rPh sb="14" eb="16">
      <t>ケイサン</t>
    </rPh>
    <rPh sb="15" eb="17">
      <t>サンシキ</t>
    </rPh>
    <rPh sb="17" eb="18">
      <t>トウ</t>
    </rPh>
    <rPh sb="19" eb="21">
      <t>イチブ</t>
    </rPh>
    <rPh sb="21" eb="22">
      <t>コト</t>
    </rPh>
    <phoneticPr fontId="2"/>
  </si>
  <si>
    <r>
      <t xml:space="preserve">　　「２表」の欄外の入力シート③に、特定の評価会社の場合はチェックしてください。
</t>
    </r>
    <r>
      <rPr>
        <sz val="9.5"/>
        <rFont val="ＭＳ Ｐゴシック"/>
        <family val="3"/>
        <charset val="128"/>
      </rPr>
      <t>　㊟　同時に２以上の区分に該当する場合は、</t>
    </r>
    <r>
      <rPr>
        <u/>
        <sz val="9.5"/>
        <rFont val="ＭＳ Ｐゴシック"/>
        <family val="3"/>
        <charset val="128"/>
      </rPr>
      <t>下の方の区分</t>
    </r>
    <r>
      <rPr>
        <sz val="9.5"/>
        <rFont val="ＭＳ Ｐゴシック"/>
        <family val="3"/>
        <charset val="128"/>
      </rPr>
      <t>にチェックしてください。
　   　また、株式等保有特定会社に該当する場合で「比準要素数１の会社」</t>
    </r>
    <r>
      <rPr>
        <u/>
        <sz val="9.5"/>
        <rFont val="ＭＳ Ｐゴシック"/>
        <family val="3"/>
        <charset val="128"/>
      </rPr>
      <t>にも該当</t>
    </r>
    <r>
      <rPr>
        <sz val="9.5"/>
        <rFont val="ＭＳ Ｐゴシック"/>
        <family val="3"/>
        <charset val="128"/>
      </rPr>
      <t>する
    場合には、</t>
    </r>
    <r>
      <rPr>
        <u/>
        <sz val="9.5"/>
        <rFont val="ＭＳ Ｐゴシック"/>
        <family val="3"/>
        <charset val="128"/>
      </rPr>
      <t>下欄のチェック</t>
    </r>
    <r>
      <rPr>
        <sz val="9.5"/>
        <rFont val="ＭＳ Ｐゴシック"/>
        <family val="3"/>
        <charset val="128"/>
      </rPr>
      <t>を入れてください。</t>
    </r>
    <rPh sb="18" eb="20">
      <t>トクテイ</t>
    </rPh>
    <rPh sb="21" eb="23">
      <t>ヒョウカ</t>
    </rPh>
    <rPh sb="23" eb="25">
      <t>カイシャ</t>
    </rPh>
    <rPh sb="44" eb="46">
      <t>ドウジ</t>
    </rPh>
    <rPh sb="48" eb="50">
      <t>イジョウ</t>
    </rPh>
    <rPh sb="51" eb="53">
      <t>クブン</t>
    </rPh>
    <rPh sb="54" eb="56">
      <t>ガイトウ</t>
    </rPh>
    <rPh sb="58" eb="60">
      <t>バアイ</t>
    </rPh>
    <rPh sb="62" eb="63">
      <t>シタ</t>
    </rPh>
    <rPh sb="64" eb="65">
      <t>ホウ</t>
    </rPh>
    <rPh sb="66" eb="68">
      <t>クブン</t>
    </rPh>
    <rPh sb="89" eb="91">
      <t>カブシキ</t>
    </rPh>
    <rPh sb="91" eb="92">
      <t>トウ</t>
    </rPh>
    <rPh sb="92" eb="94">
      <t>ホユウ</t>
    </rPh>
    <rPh sb="94" eb="96">
      <t>トクテイ</t>
    </rPh>
    <rPh sb="96" eb="98">
      <t>ガイシャ</t>
    </rPh>
    <rPh sb="99" eb="101">
      <t>ガイトウ</t>
    </rPh>
    <rPh sb="103" eb="105">
      <t>バアイ</t>
    </rPh>
    <rPh sb="107" eb="109">
      <t>ヒジュン</t>
    </rPh>
    <rPh sb="109" eb="111">
      <t>ヨウソ</t>
    </rPh>
    <rPh sb="111" eb="112">
      <t>スウ</t>
    </rPh>
    <rPh sb="114" eb="116">
      <t>カイシャ</t>
    </rPh>
    <rPh sb="119" eb="121">
      <t>ガイトウ</t>
    </rPh>
    <rPh sb="128" eb="130">
      <t>バアイ</t>
    </rPh>
    <rPh sb="133" eb="135">
      <t>カラン</t>
    </rPh>
    <rPh sb="141" eb="142">
      <t>イ</t>
    </rPh>
    <phoneticPr fontId="2"/>
  </si>
  <si>
    <r>
      <t>㉒欄の計算において、原則的評価方式による価額の計算を</t>
    </r>
    <r>
      <rPr>
        <u/>
        <sz val="7"/>
        <rFont val="ＭＳ ゴシック"/>
        <family val="3"/>
        <charset val="128"/>
      </rPr>
      <t>省略する</t>
    </r>
    <r>
      <rPr>
        <sz val="7"/>
        <rFont val="ＭＳ ゴシック"/>
        <family val="3"/>
        <charset val="128"/>
      </rPr>
      <t xml:space="preserve">
場合には、㉒欄の計算式を以下のとおり変更してください。</t>
    </r>
    <rPh sb="1" eb="2">
      <t>ラン</t>
    </rPh>
    <rPh sb="3" eb="5">
      <t>ケイサン</t>
    </rPh>
    <rPh sb="10" eb="13">
      <t>ゲンソクテキ</t>
    </rPh>
    <rPh sb="13" eb="15">
      <t>ヒョウカ</t>
    </rPh>
    <rPh sb="15" eb="17">
      <t>ホウシキ</t>
    </rPh>
    <rPh sb="20" eb="22">
      <t>カガク</t>
    </rPh>
    <rPh sb="23" eb="25">
      <t>ケイサン</t>
    </rPh>
    <rPh sb="31" eb="33">
      <t>バアイ</t>
    </rPh>
    <rPh sb="37" eb="38">
      <t>ラン</t>
    </rPh>
    <rPh sb="39" eb="42">
      <t>ケイサンシキ</t>
    </rPh>
    <rPh sb="43" eb="45">
      <t>イカ</t>
    </rPh>
    <rPh sb="49" eb="51">
      <t>ヘンコウ</t>
    </rPh>
    <phoneticPr fontId="2"/>
  </si>
  <si>
    <t>=IF(配当還元=TRUE,T29,"")</t>
    <phoneticPr fontId="2"/>
  </si>
  <si>
    <t>１.純資産価額方式等による価額</t>
    <rPh sb="9" eb="10">
      <t>トウ</t>
    </rPh>
    <phoneticPr fontId="2"/>
  </si>
  <si>
    <t>開業前又は休業中の
会社の株式</t>
    <phoneticPr fontId="2"/>
  </si>
  <si>
    <t>㉑の金額が、純資産価額方式等により計算した価額を超える場合には、純資産価額評価方式等により計算した価額とします。</t>
    <rPh sb="41" eb="42">
      <t>トウ</t>
    </rPh>
    <phoneticPr fontId="2"/>
  </si>
  <si>
    <r>
      <rPr>
        <sz val="7.5"/>
        <rFont val="ＭＳ 明朝"/>
        <family val="1"/>
        <charset val="128"/>
      </rPr>
      <t>⑰</t>
    </r>
    <r>
      <rPr>
        <sz val="6"/>
        <rFont val="ＭＳ 明朝"/>
        <family val="1"/>
        <charset val="128"/>
      </rPr>
      <t xml:space="preserve">  </t>
    </r>
    <r>
      <rPr>
        <sz val="7"/>
        <rFont val="ＭＳ 明朝"/>
        <family val="1"/>
        <charset val="128"/>
      </rPr>
      <t>左</t>
    </r>
    <r>
      <rPr>
        <sz val="4"/>
        <rFont val="ＭＳ 明朝"/>
        <family val="1"/>
        <charset val="128"/>
      </rPr>
      <t xml:space="preserve"> </t>
    </r>
    <r>
      <rPr>
        <sz val="7"/>
        <rFont val="ＭＳ 明朝"/>
        <family val="1"/>
        <charset val="128"/>
      </rPr>
      <t>の</t>
    </r>
    <r>
      <rPr>
        <sz val="4"/>
        <rFont val="ＭＳ 明朝"/>
        <family val="1"/>
        <charset val="128"/>
      </rPr>
      <t xml:space="preserve"> </t>
    </r>
    <r>
      <rPr>
        <sz val="7"/>
        <rFont val="ＭＳ 明朝"/>
        <family val="1"/>
        <charset val="128"/>
      </rPr>
      <t>う ち</t>
    </r>
    <r>
      <rPr>
        <sz val="4"/>
        <rFont val="ＭＳ 明朝"/>
        <family val="1"/>
        <charset val="128"/>
      </rPr>
      <t xml:space="preserve"> </t>
    </r>
    <r>
      <rPr>
        <sz val="7"/>
        <rFont val="ＭＳ 明朝"/>
        <family val="1"/>
        <charset val="128"/>
      </rPr>
      <t>非</t>
    </r>
    <r>
      <rPr>
        <sz val="4"/>
        <rFont val="ＭＳ 明朝"/>
        <family val="1"/>
        <charset val="128"/>
      </rPr>
      <t xml:space="preserve"> </t>
    </r>
    <r>
      <rPr>
        <sz val="7"/>
        <rFont val="ＭＳ 明朝"/>
        <family val="1"/>
        <charset val="128"/>
      </rPr>
      <t>経</t>
    </r>
    <r>
      <rPr>
        <sz val="4"/>
        <rFont val="ＭＳ 明朝"/>
        <family val="1"/>
        <charset val="128"/>
      </rPr>
      <t xml:space="preserve"> </t>
    </r>
    <r>
      <rPr>
        <sz val="7"/>
        <rFont val="ＭＳ 明朝"/>
        <family val="1"/>
        <charset val="128"/>
      </rPr>
      <t>常</t>
    </r>
    <r>
      <rPr>
        <sz val="4"/>
        <rFont val="ＭＳ 明朝"/>
        <family val="1"/>
        <charset val="128"/>
      </rPr>
      <t xml:space="preserve"> </t>
    </r>
    <r>
      <rPr>
        <sz val="7"/>
        <rFont val="ＭＳ 明朝"/>
        <family val="1"/>
        <charset val="128"/>
      </rPr>
      <t>的</t>
    </r>
    <r>
      <rPr>
        <sz val="4"/>
        <rFont val="ＭＳ 明朝"/>
        <family val="1"/>
        <charset val="128"/>
      </rPr>
      <t xml:space="preserve"> </t>
    </r>
    <r>
      <rPr>
        <sz val="7"/>
        <rFont val="ＭＳ 明朝"/>
        <family val="1"/>
        <charset val="128"/>
      </rPr>
      <t>な
　  配　   当    金   　額</t>
    </r>
    <phoneticPr fontId="2"/>
  </si>
  <si>
    <r>
      <t>　は、⑤～⑨及び⑪、⑫欄は</t>
    </r>
    <r>
      <rPr>
        <u/>
        <sz val="7.5"/>
        <color rgb="FF0000FF"/>
        <rFont val="ＭＳ ゴシック"/>
        <family val="3"/>
        <charset val="128"/>
      </rPr>
      <t>空欄と表示</t>
    </r>
    <r>
      <rPr>
        <sz val="7.5"/>
        <color rgb="FF0000FF"/>
        <rFont val="ＭＳ ゴシック"/>
        <family val="3"/>
        <charset val="128"/>
      </rPr>
      <t>するよう設定しています。</t>
    </r>
    <phoneticPr fontId="2"/>
  </si>
  <si>
    <r>
      <t>※２ 計算等に必要なセルのデータが未入力のときは、途中経過の数値や類似業種比準価額の各欄は</t>
    </r>
    <r>
      <rPr>
        <u/>
        <sz val="7"/>
        <color rgb="FF0000FF"/>
        <rFont val="ＭＳ ゴシック"/>
        <family val="3"/>
        <charset val="128"/>
      </rPr>
      <t>空欄と表示</t>
    </r>
    <r>
      <rPr>
        <sz val="7"/>
        <color rgb="FF0000FF"/>
        <rFont val="ＭＳ ゴシック"/>
        <family val="3"/>
        <charset val="128"/>
      </rPr>
      <t>するよう設定しています。</t>
    </r>
    <rPh sb="3" eb="5">
      <t>ケイサン</t>
    </rPh>
    <rPh sb="5" eb="6">
      <t>トウ</t>
    </rPh>
    <rPh sb="7" eb="9">
      <t>ヒツヨウ</t>
    </rPh>
    <rPh sb="17" eb="20">
      <t>ミニュウリョク</t>
    </rPh>
    <rPh sb="25" eb="29">
      <t>トチュウケイカ</t>
    </rPh>
    <rPh sb="30" eb="32">
      <t>スウチ</t>
    </rPh>
    <rPh sb="33" eb="35">
      <t>ルイジ</t>
    </rPh>
    <rPh sb="35" eb="37">
      <t>ギョウシュ</t>
    </rPh>
    <rPh sb="37" eb="39">
      <t>ヒジュン</t>
    </rPh>
    <rPh sb="39" eb="41">
      <t>カガク</t>
    </rPh>
    <rPh sb="42" eb="44">
      <t>カクラン</t>
    </rPh>
    <rPh sb="45" eb="47">
      <t>クウラン</t>
    </rPh>
    <rPh sb="48" eb="50">
      <t>ヒョウジ</t>
    </rPh>
    <rPh sb="54" eb="56">
      <t>セッテイ</t>
    </rPh>
    <phoneticPr fontId="2"/>
  </si>
  <si>
    <t>「日本標準産業分類（平成25年10月改定）（平成26年4月1日施行）」は総務省HPにて</t>
    <rPh sb="36" eb="39">
      <t>ソウムショウ</t>
    </rPh>
    <phoneticPr fontId="2"/>
  </si>
  <si>
    <t>https://www.soumu.go.jp/toukei_toukatsu/index/seido/sangyo/H25index.htm</t>
    <phoneticPr fontId="2"/>
  </si>
  <si>
    <t>「日本標準産業分類（平成19年11月改定）五十音索引表」はこちら ※最新のものではないので注意！</t>
    <rPh sb="34" eb="36">
      <t>サイシン</t>
    </rPh>
    <rPh sb="45" eb="47">
      <t>チュウイ</t>
    </rPh>
    <phoneticPr fontId="2"/>
  </si>
  <si>
    <t>http://warp.da.ndl.go.jp/info:ndljp/pid/8793116/www.stat.go.jp/index/seido/sangyo/pdf/19san99.pdf</t>
    <phoneticPr fontId="2"/>
  </si>
  <si>
    <t>「日本標準産業分類の分類項目と類似業種比準価額計算上の業種目との対比表（平成29年分 ※最新分）」はこちら</t>
    <rPh sb="44" eb="46">
      <t>サイシン</t>
    </rPh>
    <rPh sb="46" eb="47">
      <t>ブン</t>
    </rPh>
    <phoneticPr fontId="2"/>
  </si>
  <si>
    <t>　（路線価や倍率による評価はできない。家屋についても固定資産税評価額による評価はできない。）</t>
    <phoneticPr fontId="2"/>
  </si>
  <si>
    <t>　（営業権については財産評価基本通達165の定めにより評価の計算を行い、評価額が算出されるか確認する必要がある。）</t>
    <rPh sb="50" eb="52">
      <t>ヒツヨウ</t>
    </rPh>
    <phoneticPr fontId="2"/>
  </si>
  <si>
    <r>
      <t>①　課税時期前３年以内に取得又は新築した</t>
    </r>
    <r>
      <rPr>
        <u/>
        <sz val="7.5"/>
        <rFont val="ＭＳ ゴシック"/>
        <family val="3"/>
        <charset val="128"/>
      </rPr>
      <t>土地等及び家屋等</t>
    </r>
    <r>
      <rPr>
        <sz val="7.5"/>
        <rFont val="ＭＳ ゴシック"/>
        <family val="3"/>
        <charset val="128"/>
      </rPr>
      <t>については、相続税評価額ではなく、通常の取引価額（時価）で計上する。</t>
    </r>
    <phoneticPr fontId="2"/>
  </si>
  <si>
    <t>③　帳簿価額のない資産であっても、評価の対象となり相続税評価額が算出されるもの（自然発生借地権や自家創設の営業権等）については、資産に計上する必要がある。</t>
    <phoneticPr fontId="2"/>
  </si>
  <si>
    <r>
      <t>　（家屋等には、家屋の</t>
    </r>
    <r>
      <rPr>
        <u/>
        <sz val="7"/>
        <rFont val="ＭＳ ゴシック"/>
        <family val="3"/>
        <charset val="128"/>
      </rPr>
      <t>附属設備及び構築物</t>
    </r>
    <r>
      <rPr>
        <sz val="7"/>
        <rFont val="ＭＳ ゴシック"/>
        <family val="3"/>
        <charset val="128"/>
      </rPr>
      <t>も含まれる）</t>
    </r>
    <phoneticPr fontId="2"/>
  </si>
  <si>
    <t>④　被相続人の死亡により評価会社が受け取る生命保険金がある場合には、生命保険金請求権を資産に、未払退職金及び保険差益に対する法人税額等を負債に計上する。</t>
    <phoneticPr fontId="2"/>
  </si>
  <si>
    <t>　【保険差益に対する法人税額等の算式】　（生命保険金請求権の額－対応する保険積立金の額－退職手当金の額－欠損金の額）×３７％</t>
    <rPh sb="16" eb="18">
      <t>サンシキ</t>
    </rPh>
    <rPh sb="21" eb="23">
      <t>セイメイ</t>
    </rPh>
    <rPh sb="23" eb="25">
      <t>ホケン</t>
    </rPh>
    <rPh sb="25" eb="26">
      <t>キン</t>
    </rPh>
    <rPh sb="26" eb="28">
      <t>セイキュウ</t>
    </rPh>
    <rPh sb="28" eb="29">
      <t>ケン</t>
    </rPh>
    <rPh sb="30" eb="31">
      <t>ガク</t>
    </rPh>
    <rPh sb="32" eb="34">
      <t>タイオウ</t>
    </rPh>
    <rPh sb="36" eb="38">
      <t>ホケン</t>
    </rPh>
    <rPh sb="38" eb="40">
      <t>ツミタテ</t>
    </rPh>
    <rPh sb="40" eb="41">
      <t>キン</t>
    </rPh>
    <rPh sb="42" eb="43">
      <t>ガク</t>
    </rPh>
    <rPh sb="44" eb="46">
      <t>タイショク</t>
    </rPh>
    <rPh sb="46" eb="48">
      <t>テアテ</t>
    </rPh>
    <rPh sb="48" eb="49">
      <t>キン</t>
    </rPh>
    <rPh sb="50" eb="51">
      <t>ガク</t>
    </rPh>
    <rPh sb="52" eb="55">
      <t>ケッソンキン</t>
    </rPh>
    <rPh sb="56" eb="57">
      <t>ガク</t>
    </rPh>
    <phoneticPr fontId="2"/>
  </si>
  <si>
    <t>⑤　被相続人の死亡により評価会社が負担した葬式（社葬）費用がある場合には負債に計上する。</t>
    <phoneticPr fontId="2"/>
  </si>
  <si>
    <t>　（弔慰金（みなす相続財産である退職手当金等に該当するものを除く）は負債に計上することはできない。）</t>
    <phoneticPr fontId="2"/>
  </si>
  <si>
    <t>５表作成時における、資産・負債の計上及び評価等の留意点</t>
    <rPh sb="1" eb="2">
      <t>ヒョウ</t>
    </rPh>
    <rPh sb="2" eb="4">
      <t>サクセイ</t>
    </rPh>
    <rPh sb="4" eb="5">
      <t>ジ</t>
    </rPh>
    <rPh sb="10" eb="12">
      <t>シサン</t>
    </rPh>
    <rPh sb="13" eb="15">
      <t>フサイ</t>
    </rPh>
    <rPh sb="16" eb="18">
      <t>ケイジョウ</t>
    </rPh>
    <rPh sb="18" eb="19">
      <t>オヨ</t>
    </rPh>
    <rPh sb="20" eb="22">
      <t>ヒョウカ</t>
    </rPh>
    <rPh sb="22" eb="23">
      <t>トウ</t>
    </rPh>
    <rPh sb="24" eb="27">
      <t>リュウイテン</t>
    </rPh>
    <phoneticPr fontId="2"/>
  </si>
  <si>
    <r>
      <t>②　</t>
    </r>
    <r>
      <rPr>
        <u/>
        <sz val="7.5"/>
        <rFont val="ＭＳ ゴシック"/>
        <family val="3"/>
        <charset val="128"/>
      </rPr>
      <t>評価会社が保有する</t>
    </r>
    <r>
      <rPr>
        <sz val="7.5"/>
        <rFont val="ＭＳ ゴシック"/>
        <family val="3"/>
        <charset val="128"/>
      </rPr>
      <t>非上場株式の相続税評価額を計算する際の、純資産価額の計算においては、</t>
    </r>
    <r>
      <rPr>
        <u/>
        <sz val="7.5"/>
        <rFont val="ＭＳ ゴシック"/>
        <family val="3"/>
        <charset val="128"/>
      </rPr>
      <t>評価差額に対する法人税額等相当額の控除はできない</t>
    </r>
    <r>
      <rPr>
        <sz val="7.5"/>
        <rFont val="ＭＳ ゴシック"/>
        <family val="3"/>
        <charset val="128"/>
      </rPr>
      <t>。</t>
    </r>
    <phoneticPr fontId="2"/>
  </si>
  <si>
    <t>　（帳簿価額がない場合には「帳簿価額」欄には０（ゼロ）と記載する。）</t>
    <phoneticPr fontId="2"/>
  </si>
  <si>
    <t>　　その欠損金の額を差し引いて計算することに注意。）</t>
    <phoneticPr fontId="2"/>
  </si>
  <si>
    <t>　（直前期末の資産・負債の内容により純資産価額を計算する場合には、下記の算式により保険差益に対する法人税額等を計算して差し支えないが、評価会社に欠損金がある場合には</t>
    <phoneticPr fontId="2"/>
  </si>
  <si>
    <t>「卸売業」「小売・サービス業」「卸売業、小売・サービス業以外」の区分については、「日本標準産業分類の分類項目と類似業種比準価額計算上の業種目との対比表」を参照</t>
    <rPh sb="1" eb="4">
      <t>オロシウリギョウ</t>
    </rPh>
    <rPh sb="28" eb="30">
      <t>イガイ</t>
    </rPh>
    <rPh sb="32" eb="34">
      <t>クブン</t>
    </rPh>
    <phoneticPr fontId="2"/>
  </si>
  <si>
    <t>　各入力欄に数字を入れ、入力シートにチェックすることにより、評価額を自動計算してくれます。</t>
    <phoneticPr fontId="2"/>
  </si>
  <si>
    <t>　各シートは国税庁様式のイメージそのままで、文字や数字が入っていますので、入力したデータによる評価額等の結果を</t>
    <rPh sb="1" eb="2">
      <t>カク</t>
    </rPh>
    <rPh sb="6" eb="9">
      <t>コクゼイチョウ</t>
    </rPh>
    <rPh sb="9" eb="11">
      <t>ヨウシキ</t>
    </rPh>
    <rPh sb="22" eb="24">
      <t>モジ</t>
    </rPh>
    <rPh sb="25" eb="27">
      <t>スウジ</t>
    </rPh>
    <rPh sb="28" eb="29">
      <t>ハイ</t>
    </rPh>
    <rPh sb="37" eb="39">
      <t>ニュウリョク</t>
    </rPh>
    <rPh sb="47" eb="50">
      <t>ヒョウカガク</t>
    </rPh>
    <rPh sb="50" eb="51">
      <t>トウ</t>
    </rPh>
    <rPh sb="52" eb="54">
      <t>ケッカ</t>
    </rPh>
    <phoneticPr fontId="2"/>
  </si>
  <si>
    <t>　国税庁の評価明細書様式に沿っていますので、そのまま相続税や贈与税の申告書に添付することができます。</t>
    <rPh sb="1" eb="4">
      <t>コクゼイチョウ</t>
    </rPh>
    <rPh sb="5" eb="7">
      <t>ヒョウカ</t>
    </rPh>
    <rPh sb="7" eb="9">
      <t>メイサイ</t>
    </rPh>
    <rPh sb="9" eb="10">
      <t>ショ</t>
    </rPh>
    <rPh sb="10" eb="12">
      <t>ヨウシキ</t>
    </rPh>
    <rPh sb="13" eb="14">
      <t>ソ</t>
    </rPh>
    <rPh sb="26" eb="29">
      <t>ソウゾクゼイ</t>
    </rPh>
    <rPh sb="30" eb="33">
      <t>ゾウヨゼイ</t>
    </rPh>
    <rPh sb="34" eb="37">
      <t>シンコクショ</t>
    </rPh>
    <rPh sb="38" eb="40">
      <t>テンプ</t>
    </rPh>
    <phoneticPr fontId="2"/>
  </si>
  <si>
    <t>　　　※「株式等保有特定会社」に該当する場合で「比準要素数１の会社」にも該当する場合には、入力シート③下欄のチェックを入れてください。</t>
    <rPh sb="45" eb="47">
      <t>ニュウリョク</t>
    </rPh>
    <phoneticPr fontId="2"/>
  </si>
  <si>
    <t>特定の評価会社を選択している場合は、この欄は表示されません。
特定の評価会社でない場合は「２表」の「入力シート③」欄で「（いずれにも該当しない）」をチェックしてください。</t>
    <rPh sb="0" eb="2">
      <t>トクテイ</t>
    </rPh>
    <rPh sb="3" eb="5">
      <t>ヒョウカ</t>
    </rPh>
    <rPh sb="5" eb="7">
      <t>ガイシャ</t>
    </rPh>
    <rPh sb="8" eb="10">
      <t>センタク</t>
    </rPh>
    <rPh sb="14" eb="16">
      <t>バアイ</t>
    </rPh>
    <rPh sb="20" eb="21">
      <t>ラン</t>
    </rPh>
    <rPh sb="22" eb="24">
      <t>ヒョウジ</t>
    </rPh>
    <rPh sb="31" eb="33">
      <t>トクテイ</t>
    </rPh>
    <rPh sb="34" eb="36">
      <t>ヒョウカ</t>
    </rPh>
    <rPh sb="36" eb="38">
      <t>カイシャ</t>
    </rPh>
    <rPh sb="41" eb="43">
      <t>バアイ</t>
    </rPh>
    <rPh sb="46" eb="47">
      <t>ヒョウ</t>
    </rPh>
    <rPh sb="66" eb="68">
      <t>ガイトウ</t>
    </rPh>
    <phoneticPr fontId="2"/>
  </si>
  <si>
    <r>
      <t>　また、第１表の１の</t>
    </r>
    <r>
      <rPr>
        <b/>
        <sz val="11"/>
        <rFont val="ＭＳ Ｐゴシック"/>
        <family val="3"/>
        <charset val="128"/>
      </rPr>
      <t>「課税時期」の「月」</t>
    </r>
    <r>
      <rPr>
        <sz val="11"/>
        <rFont val="ＭＳ Ｐゴシック"/>
        <family val="3"/>
        <charset val="128"/>
      </rPr>
      <t>の数値を、「類似業種比準価額」シート等に</t>
    </r>
    <r>
      <rPr>
        <b/>
        <sz val="11"/>
        <rFont val="ＭＳ Ｐゴシック"/>
        <family val="3"/>
        <charset val="128"/>
      </rPr>
      <t>類似業種株価等のデータがまだ</t>
    </r>
    <phoneticPr fontId="2"/>
  </si>
  <si>
    <t>　１表の１～８表の各表内の罫線については、「セルの書式設定」の罫線機能では微妙なイメージを表現できないため、</t>
    <rPh sb="2" eb="3">
      <t>ヒョウ</t>
    </rPh>
    <rPh sb="7" eb="8">
      <t>ヒョウ</t>
    </rPh>
    <rPh sb="9" eb="11">
      <t>カクヒョウ</t>
    </rPh>
    <rPh sb="11" eb="12">
      <t>ナイ</t>
    </rPh>
    <rPh sb="13" eb="15">
      <t>ケイセン</t>
    </rPh>
    <rPh sb="25" eb="27">
      <t>ショシキ</t>
    </rPh>
    <rPh sb="27" eb="29">
      <t>セッテイ</t>
    </rPh>
    <rPh sb="31" eb="33">
      <t>ケイセン</t>
    </rPh>
    <rPh sb="33" eb="35">
      <t>キノウ</t>
    </rPh>
    <rPh sb="37" eb="39">
      <t>ビミョウ</t>
    </rPh>
    <rPh sb="45" eb="47">
      <t>ヒョウゲン</t>
    </rPh>
    <phoneticPr fontId="2"/>
  </si>
  <si>
    <t>　シートの保護をしている状態では（図形の移動はできないので）問題ありませんが、シートの保護を解除したときに</t>
    <rPh sb="5" eb="7">
      <t>ホゴ</t>
    </rPh>
    <rPh sb="12" eb="14">
      <t>ジョウタイ</t>
    </rPh>
    <rPh sb="17" eb="19">
      <t>ズケイ</t>
    </rPh>
    <rPh sb="20" eb="22">
      <t>イドウ</t>
    </rPh>
    <rPh sb="30" eb="32">
      <t>モンダイ</t>
    </rPh>
    <rPh sb="43" eb="45">
      <t>ホゴ</t>
    </rPh>
    <rPh sb="46" eb="48">
      <t>カイジョ</t>
    </rPh>
    <phoneticPr fontId="2"/>
  </si>
  <si>
    <t>　また、誤って罫線の移動や削除をしないためには、各罫線（図形）をグループ化させておくことがひとつの対処法</t>
    <rPh sb="4" eb="5">
      <t>アヤマ</t>
    </rPh>
    <rPh sb="7" eb="9">
      <t>ケイセン</t>
    </rPh>
    <rPh sb="10" eb="12">
      <t>イドウ</t>
    </rPh>
    <rPh sb="13" eb="15">
      <t>サクジョ</t>
    </rPh>
    <rPh sb="24" eb="27">
      <t>カクケイセン</t>
    </rPh>
    <rPh sb="28" eb="30">
      <t>ズケイ</t>
    </rPh>
    <rPh sb="36" eb="37">
      <t>カ</t>
    </rPh>
    <rPh sb="49" eb="52">
      <t>タイショホウ</t>
    </rPh>
    <phoneticPr fontId="2"/>
  </si>
  <si>
    <t>　※ 試用版ではシートの保護を解除できません。</t>
    <phoneticPr fontId="2"/>
  </si>
  <si>
    <t>図形の挿入機能により、罫線を引いています。</t>
    <rPh sb="0" eb="2">
      <t>ズケイ</t>
    </rPh>
    <rPh sb="3" eb="5">
      <t>ソウニュウ</t>
    </rPh>
    <rPh sb="5" eb="7">
      <t>キノウ</t>
    </rPh>
    <rPh sb="11" eb="13">
      <t>ケイセン</t>
    </rPh>
    <rPh sb="12" eb="13">
      <t>セン</t>
    </rPh>
    <rPh sb="14" eb="15">
      <t>ヒ</t>
    </rPh>
    <phoneticPr fontId="2"/>
  </si>
  <si>
    <t>　※ １表の１～２表については、青マル図形を移動するためにシート保護を解除する頻度が高いため、あえてグループ化をしています。</t>
    <rPh sb="4" eb="5">
      <t>ヒョウ</t>
    </rPh>
    <rPh sb="9" eb="10">
      <t>ヒョウ</t>
    </rPh>
    <rPh sb="16" eb="17">
      <t>アオ</t>
    </rPh>
    <rPh sb="19" eb="21">
      <t>ズケイ</t>
    </rPh>
    <rPh sb="22" eb="24">
      <t>イドウ</t>
    </rPh>
    <rPh sb="32" eb="34">
      <t>ホゴ</t>
    </rPh>
    <rPh sb="35" eb="37">
      <t>カイジョ</t>
    </rPh>
    <rPh sb="39" eb="41">
      <t>ヒンド</t>
    </rPh>
    <rPh sb="42" eb="43">
      <t>タカ</t>
    </rPh>
    <rPh sb="54" eb="55">
      <t>カ</t>
    </rPh>
    <phoneticPr fontId="2"/>
  </si>
  <si>
    <t xml:space="preserve"> 　　なるべくシートの表示倍率を変えないで使用するようにしてください。</t>
    <rPh sb="11" eb="13">
      <t>ヒョウジ</t>
    </rPh>
    <rPh sb="13" eb="15">
      <t>バイリツ</t>
    </rPh>
    <rPh sb="16" eb="17">
      <t>カ</t>
    </rPh>
    <rPh sb="21" eb="23">
      <t>シヨウ</t>
    </rPh>
    <phoneticPr fontId="2"/>
  </si>
  <si>
    <t>なのですが、各罫線をグループ化させたことにより、シートの表示倍率を変更した際に図形（罫線）がずれるという</t>
    <rPh sb="6" eb="9">
      <t>カクケイセン</t>
    </rPh>
    <rPh sb="14" eb="15">
      <t>カ</t>
    </rPh>
    <rPh sb="28" eb="30">
      <t>ヒョウジ</t>
    </rPh>
    <rPh sb="30" eb="32">
      <t>バイリツ</t>
    </rPh>
    <rPh sb="33" eb="35">
      <t>ヘンコウ</t>
    </rPh>
    <rPh sb="37" eb="38">
      <t>サイ</t>
    </rPh>
    <rPh sb="39" eb="41">
      <t>ズケイ</t>
    </rPh>
    <rPh sb="42" eb="44">
      <t>ケイセン</t>
    </rPh>
    <phoneticPr fontId="2"/>
  </si>
  <si>
    <r>
      <t>誤って罫線の移動や削除をしないよう注意してください。</t>
    </r>
    <r>
      <rPr>
        <sz val="10"/>
        <rFont val="ＭＳ Ｐゴシック"/>
        <family val="3"/>
        <charset val="128"/>
      </rPr>
      <t>（通常の使用はシートの保護をした状態で行ってください。）</t>
    </r>
    <rPh sb="0" eb="1">
      <t>アヤマ</t>
    </rPh>
    <rPh sb="3" eb="5">
      <t>ケイセン</t>
    </rPh>
    <rPh sb="6" eb="8">
      <t>イドウ</t>
    </rPh>
    <rPh sb="9" eb="11">
      <t>サクジョ</t>
    </rPh>
    <rPh sb="17" eb="19">
      <t>チュウイ</t>
    </rPh>
    <rPh sb="27" eb="29">
      <t>ツウジョウ</t>
    </rPh>
    <rPh sb="30" eb="32">
      <t>シヨウ</t>
    </rPh>
    <rPh sb="37" eb="39">
      <t>ホゴ</t>
    </rPh>
    <rPh sb="42" eb="44">
      <t>ジョウタイ</t>
    </rPh>
    <rPh sb="45" eb="46">
      <t>オコナ</t>
    </rPh>
    <phoneticPr fontId="2"/>
  </si>
  <si>
    <r>
      <t>現象が生じたため、やむを得ずグループ化はしておりません。</t>
    </r>
    <r>
      <rPr>
        <sz val="10"/>
        <rFont val="ＭＳ Ｐゴシック"/>
        <family val="3"/>
        <charset val="128"/>
      </rPr>
      <t>（この現象の原因は不明です。Excelのバグかもしれません。）</t>
    </r>
    <rPh sb="0" eb="2">
      <t>ゲンショウ</t>
    </rPh>
    <rPh sb="3" eb="4">
      <t>ショウ</t>
    </rPh>
    <rPh sb="12" eb="13">
      <t>エ</t>
    </rPh>
    <rPh sb="18" eb="19">
      <t>カ</t>
    </rPh>
    <rPh sb="31" eb="33">
      <t>ゲンショウ</t>
    </rPh>
    <rPh sb="34" eb="36">
      <t>ゲンイン</t>
    </rPh>
    <rPh sb="37" eb="39">
      <t>フメイ</t>
    </rPh>
    <phoneticPr fontId="2"/>
  </si>
  <si>
    <t>第１表の１　評価上の株主の判定及び会社規模の判定の明細書</t>
    <phoneticPr fontId="2"/>
  </si>
  <si>
    <t>令和元年平均</t>
    <rPh sb="0" eb="2">
      <t>レイワ</t>
    </rPh>
    <rPh sb="2" eb="3">
      <t>ガン</t>
    </rPh>
    <phoneticPr fontId="2"/>
  </si>
  <si>
    <t>元年11月分</t>
    <rPh sb="0" eb="1">
      <t>ガン</t>
    </rPh>
    <phoneticPr fontId="2"/>
  </si>
  <si>
    <t>２年1月分</t>
    <phoneticPr fontId="2"/>
  </si>
  <si>
    <t>元</t>
    <rPh sb="0" eb="1">
      <t>ガン</t>
    </rPh>
    <phoneticPr fontId="2"/>
  </si>
  <si>
    <r>
      <rPr>
        <b/>
        <sz val="11"/>
        <color rgb="FF0000FF"/>
        <rFont val="ＭＳ Ｐゴシック"/>
        <family val="3"/>
        <charset val="128"/>
      </rPr>
      <t>を参照する</t>
    </r>
    <r>
      <rPr>
        <sz val="11"/>
        <rFont val="ＭＳ Ｐゴシック"/>
        <family val="3"/>
        <charset val="128"/>
      </rPr>
      <t>よう計算式を設定してあります。</t>
    </r>
    <phoneticPr fontId="2"/>
  </si>
  <si>
    <t>月</t>
    <rPh sb="0" eb="1">
      <t>ガツ</t>
    </rPh>
    <phoneticPr fontId="2"/>
  </si>
  <si>
    <r>
      <t xml:space="preserve">入力した課税時期
</t>
    </r>
    <r>
      <rPr>
        <sz val="6"/>
        <rFont val="ＭＳ ゴシック"/>
        <family val="3"/>
        <charset val="128"/>
      </rPr>
      <t>（１表の１）</t>
    </r>
    <rPh sb="0" eb="2">
      <t>ニュウリョク</t>
    </rPh>
    <rPh sb="4" eb="6">
      <t>カゼイ</t>
    </rPh>
    <rPh sb="6" eb="8">
      <t>ジキ</t>
    </rPh>
    <rPh sb="11" eb="12">
      <t>ヒョウ</t>
    </rPh>
    <phoneticPr fontId="2"/>
  </si>
  <si>
    <t>http://www.nta.go.jp/law/joho-zeikaishaku/hyoka/170613/pdf/05.pdf</t>
    <phoneticPr fontId="2"/>
  </si>
  <si>
    <t>※この対比表は平成29年分ですが、業種目及び番号はそれ以降変更されていないため、現在でも使用できます。</t>
    <rPh sb="3" eb="6">
      <t>タイヒヒョウ</t>
    </rPh>
    <rPh sb="7" eb="9">
      <t>ヘイセイ</t>
    </rPh>
    <rPh sb="11" eb="13">
      <t>ネンブン</t>
    </rPh>
    <rPh sb="17" eb="19">
      <t>ギョウシュ</t>
    </rPh>
    <rPh sb="19" eb="20">
      <t>モク</t>
    </rPh>
    <rPh sb="20" eb="21">
      <t>オヨ</t>
    </rPh>
    <rPh sb="22" eb="24">
      <t>バンゴウ</t>
    </rPh>
    <rPh sb="27" eb="29">
      <t>イコウ</t>
    </rPh>
    <rPh sb="29" eb="31">
      <t>ヘンコウ</t>
    </rPh>
    <rPh sb="40" eb="42">
      <t>ゲンザイ</t>
    </rPh>
    <rPh sb="44" eb="46">
      <t>シヨウ</t>
    </rPh>
    <phoneticPr fontId="2"/>
  </si>
  <si>
    <t>３年
1月分</t>
    <phoneticPr fontId="2"/>
  </si>
  <si>
    <t>令和２年
平均</t>
    <rPh sb="0" eb="2">
      <t>レイワ</t>
    </rPh>
    <phoneticPr fontId="2"/>
  </si>
  <si>
    <t>２年
11月分</t>
    <phoneticPr fontId="2"/>
  </si>
  <si>
    <t>　</t>
    <phoneticPr fontId="2"/>
  </si>
  <si>
    <t>令和3年
平均</t>
    <rPh sb="0" eb="2">
      <t>レイワ</t>
    </rPh>
    <phoneticPr fontId="2"/>
  </si>
  <si>
    <t>3年
11月分</t>
    <phoneticPr fontId="2"/>
  </si>
  <si>
    <t>4年
1月分</t>
    <phoneticPr fontId="2"/>
  </si>
  <si>
    <t>４年
1月分</t>
    <phoneticPr fontId="2"/>
  </si>
  <si>
    <t>　　（状況やケースにより、有料相談はお受けできない場合もあります。）</t>
    <rPh sb="3" eb="5">
      <t>ジョウキョウ</t>
    </rPh>
    <rPh sb="13" eb="15">
      <t>ユウリョウ</t>
    </rPh>
    <rPh sb="15" eb="17">
      <t>ソウダン</t>
    </rPh>
    <rPh sb="19" eb="20">
      <t>ウ</t>
    </rPh>
    <rPh sb="25" eb="27">
      <t>バアイ</t>
    </rPh>
    <phoneticPr fontId="2"/>
  </si>
  <si>
    <r>
      <rPr>
        <b/>
        <sz val="7"/>
        <rFont val="ＭＳ ゴシック"/>
        <family val="3"/>
        <charset val="128"/>
      </rPr>
      <t>　第１表の１</t>
    </r>
    <r>
      <rPr>
        <sz val="7"/>
        <rFont val="ＭＳ ゴシック"/>
        <family val="3"/>
        <charset val="128"/>
      </rPr>
      <t>の「課税時期」の「月」の数値を変更入力してください</t>
    </r>
    <rPh sb="21" eb="23">
      <t>ヘンコウ</t>
    </rPh>
    <rPh sb="23" eb="25">
      <t>ニュウリョク</t>
    </rPh>
    <phoneticPr fontId="2"/>
  </si>
  <si>
    <r>
      <t>会社規模は「</t>
    </r>
    <r>
      <rPr>
        <b/>
        <sz val="7"/>
        <rFont val="ＭＳ ゴシック"/>
        <family val="3"/>
        <charset val="128"/>
      </rPr>
      <t>１表の２</t>
    </r>
    <r>
      <rPr>
        <sz val="7"/>
        <rFont val="ＭＳ ゴシック"/>
        <family val="3"/>
        <charset val="128"/>
      </rPr>
      <t>」の「入力シート②」欄で選択入力してください</t>
    </r>
    <rPh sb="0" eb="2">
      <t>カイシャ</t>
    </rPh>
    <rPh sb="2" eb="4">
      <t>キボ</t>
    </rPh>
    <rPh sb="7" eb="8">
      <t>ヒョウ</t>
    </rPh>
    <rPh sb="13" eb="15">
      <t>ニュウリョク</t>
    </rPh>
    <rPh sb="20" eb="21">
      <t>ラン</t>
    </rPh>
    <rPh sb="22" eb="24">
      <t>センタク</t>
    </rPh>
    <rPh sb="24" eb="26">
      <t>ニュウリョク</t>
    </rPh>
    <phoneticPr fontId="2"/>
  </si>
  <si>
    <t>令和4年
平均</t>
    <rPh sb="0" eb="2">
      <t>レイワ</t>
    </rPh>
    <phoneticPr fontId="2"/>
  </si>
  <si>
    <t>4年
11月分</t>
    <phoneticPr fontId="2"/>
  </si>
  <si>
    <t>5年
1月分</t>
    <phoneticPr fontId="2"/>
  </si>
  <si>
    <t>５年
1月分</t>
    <phoneticPr fontId="2"/>
  </si>
  <si>
    <t>Excel同族株式評価明細書（令和元～５年分用）の使用方法・注意事項等</t>
    <rPh sb="15" eb="17">
      <t>レイワ</t>
    </rPh>
    <rPh sb="17" eb="18">
      <t>ガン</t>
    </rPh>
    <rPh sb="20" eb="21">
      <t>ネン</t>
    </rPh>
    <rPh sb="21" eb="22">
      <t>ブン</t>
    </rPh>
    <rPh sb="22" eb="23">
      <t>ヨウ</t>
    </rPh>
    <rPh sb="25" eb="27">
      <t>シヨウ</t>
    </rPh>
    <rPh sb="27" eb="29">
      <t>ホウホウ</t>
    </rPh>
    <rPh sb="30" eb="32">
      <t>チュウイ</t>
    </rPh>
    <rPh sb="32" eb="34">
      <t>ジコウ</t>
    </rPh>
    <rPh sb="34" eb="35">
      <t>トウ</t>
    </rPh>
    <phoneticPr fontId="2"/>
  </si>
  <si>
    <r>
      <t>　第４表の、㋷～㋻、及び㋕～㋞欄の類似業種株価、並びにＢ・Ｃ・Ｄの数値については、</t>
    </r>
    <r>
      <rPr>
        <b/>
        <sz val="11"/>
        <color rgb="FF0000FF"/>
        <rFont val="ＭＳ Ｐゴシック"/>
        <family val="3"/>
        <charset val="128"/>
      </rPr>
      <t>令和元年分から５年分の数値</t>
    </r>
    <rPh sb="1" eb="2">
      <t>ダイ</t>
    </rPh>
    <rPh sb="3" eb="4">
      <t>ヒョウ</t>
    </rPh>
    <rPh sb="10" eb="11">
      <t>オヨ</t>
    </rPh>
    <rPh sb="15" eb="16">
      <t>ラン</t>
    </rPh>
    <rPh sb="17" eb="19">
      <t>ルイジ</t>
    </rPh>
    <rPh sb="19" eb="21">
      <t>ギョウシュ</t>
    </rPh>
    <rPh sb="21" eb="23">
      <t>カブカ</t>
    </rPh>
    <rPh sb="24" eb="25">
      <t>ナラ</t>
    </rPh>
    <rPh sb="33" eb="35">
      <t>スウチ</t>
    </rPh>
    <rPh sb="41" eb="43">
      <t>レイワ</t>
    </rPh>
    <rPh sb="43" eb="46">
      <t>ガンネンブン</t>
    </rPh>
    <rPh sb="49" eb="51">
      <t>ネンブン</t>
    </rPh>
    <phoneticPr fontId="2"/>
  </si>
  <si>
    <r>
      <rPr>
        <b/>
        <sz val="11"/>
        <rFont val="ＭＳ Ｐゴシック"/>
        <family val="3"/>
        <charset val="128"/>
      </rPr>
      <t>第４表の類似業種の株価等についても、課税時期（の月）と業種目番号により</t>
    </r>
    <r>
      <rPr>
        <b/>
        <sz val="11"/>
        <color rgb="FF0000FF"/>
        <rFont val="ＭＳ Ｐゴシック"/>
        <family val="3"/>
        <charset val="128"/>
      </rPr>
      <t>自動参照</t>
    </r>
    <r>
      <rPr>
        <sz val="11"/>
        <rFont val="ＭＳ Ｐゴシック"/>
        <family val="3"/>
        <charset val="128"/>
      </rPr>
      <t>します。</t>
    </r>
    <rPh sb="0" eb="1">
      <t>ダイ</t>
    </rPh>
    <rPh sb="2" eb="3">
      <t>ヒョウ</t>
    </rPh>
    <rPh sb="4" eb="6">
      <t>ルイジ</t>
    </rPh>
    <rPh sb="6" eb="8">
      <t>ギョウシュ</t>
    </rPh>
    <rPh sb="9" eb="11">
      <t>カブカ</t>
    </rPh>
    <rPh sb="11" eb="12">
      <t>トウ</t>
    </rPh>
    <rPh sb="18" eb="20">
      <t>カゼイ</t>
    </rPh>
    <rPh sb="20" eb="22">
      <t>ジキ</t>
    </rPh>
    <rPh sb="24" eb="25">
      <t>ツキ</t>
    </rPh>
    <rPh sb="27" eb="29">
      <t>ギョウシュ</t>
    </rPh>
    <rPh sb="29" eb="30">
      <t>モク</t>
    </rPh>
    <rPh sb="30" eb="32">
      <t>バンゴウ</t>
    </rPh>
    <rPh sb="35" eb="37">
      <t>ジドウ</t>
    </rPh>
    <rPh sb="37" eb="39">
      <t>サンショウ</t>
    </rPh>
    <phoneticPr fontId="2"/>
  </si>
  <si>
    <t>https://www.nta.go.jp/law/tsutatsu/kobetsu/hyoka/kaisei/r0109/pdf/01.pdf</t>
    <phoneticPr fontId="2"/>
  </si>
  <si>
    <r>
      <t xml:space="preserve">類似業種株価データ
</t>
    </r>
    <r>
      <rPr>
        <b/>
        <sz val="8"/>
        <rFont val="ＭＳ ゴシック"/>
        <family val="3"/>
        <charset val="128"/>
      </rPr>
      <t>（令和５年分）</t>
    </r>
    <rPh sb="0" eb="2">
      <t>ルイジ</t>
    </rPh>
    <rPh sb="2" eb="4">
      <t>ギョウシュ</t>
    </rPh>
    <rPh sb="4" eb="6">
      <t>カブカ</t>
    </rPh>
    <rPh sb="11" eb="13">
      <t>レイワ</t>
    </rPh>
    <rPh sb="14" eb="15">
      <t>ネン</t>
    </rPh>
    <rPh sb="15" eb="16">
      <t>ブン</t>
    </rPh>
    <phoneticPr fontId="2"/>
  </si>
  <si>
    <r>
      <t>㊟２ 上の｢課税時期｣の「年」の選択（令和元年(平成31年)と令和２、３、４、５年のいずれか）により、参照する４表等の類似業種株価等の数値が、</t>
    </r>
    <r>
      <rPr>
        <b/>
        <u/>
        <sz val="7"/>
        <color rgb="FFFF0000"/>
        <rFont val="ＭＳ ゴシック"/>
        <family val="3"/>
        <charset val="128"/>
      </rPr>
      <t>令和元年</t>
    </r>
    <r>
      <rPr>
        <u/>
        <sz val="7"/>
        <color rgb="FFFF0000"/>
        <rFont val="ＭＳ ゴシック"/>
        <family val="3"/>
        <charset val="128"/>
      </rPr>
      <t>(</t>
    </r>
    <r>
      <rPr>
        <b/>
        <u/>
        <sz val="7"/>
        <color rgb="FFFF0000"/>
        <rFont val="ＭＳ ゴシック"/>
        <family val="3"/>
        <charset val="128"/>
      </rPr>
      <t>平成31年</t>
    </r>
    <r>
      <rPr>
        <u/>
        <sz val="7"/>
        <color rgb="FFFF0000"/>
        <rFont val="ＭＳ ゴシック"/>
        <family val="3"/>
        <charset val="128"/>
      </rPr>
      <t>)分か令和２、３、４、５年分か決まる</t>
    </r>
    <r>
      <rPr>
        <sz val="7"/>
        <color rgb="FFFF0000"/>
        <rFont val="ＭＳ ゴシック"/>
        <family val="3"/>
        <charset val="128"/>
      </rPr>
      <t>よう設定してあります。</t>
    </r>
    <rPh sb="3" eb="4">
      <t>ウエ</t>
    </rPh>
    <rPh sb="6" eb="8">
      <t>カゼイ</t>
    </rPh>
    <rPh sb="8" eb="10">
      <t>ジキ</t>
    </rPh>
    <rPh sb="13" eb="14">
      <t>トシ</t>
    </rPh>
    <rPh sb="16" eb="18">
      <t>センタク</t>
    </rPh>
    <rPh sb="31" eb="33">
      <t>レイワ</t>
    </rPh>
    <rPh sb="40" eb="41">
      <t>ネン</t>
    </rPh>
    <rPh sb="56" eb="57">
      <t>ヒョウ</t>
    </rPh>
    <rPh sb="57" eb="58">
      <t>トウ</t>
    </rPh>
    <rPh sb="59" eb="61">
      <t>ルイジ</t>
    </rPh>
    <rPh sb="61" eb="63">
      <t>ギョウシュ</t>
    </rPh>
    <rPh sb="63" eb="65">
      <t>カブカ</t>
    </rPh>
    <rPh sb="65" eb="66">
      <t>トウ</t>
    </rPh>
    <rPh sb="71" eb="73">
      <t>レイワ</t>
    </rPh>
    <rPh sb="73" eb="75">
      <t>ガンネン</t>
    </rPh>
    <rPh sb="82" eb="83">
      <t>ブン</t>
    </rPh>
    <rPh sb="84" eb="86">
      <t>レイワ</t>
    </rPh>
    <rPh sb="93" eb="95">
      <t>ネンブン</t>
    </rPh>
    <rPh sb="96" eb="97">
      <t>キ</t>
    </rPh>
    <rPh sb="101" eb="103">
      <t>セッテイ</t>
    </rPh>
    <phoneticPr fontId="2"/>
  </si>
  <si>
    <r>
      <t>※ ㋷～㋻、及び㋕～㋞欄の類似業種株価、並びにＢ・Ｃ・Ｄの数値については、</t>
    </r>
    <r>
      <rPr>
        <b/>
        <u/>
        <sz val="7"/>
        <color rgb="FF0000FF"/>
        <rFont val="ＭＳ ゴシック"/>
        <family val="3"/>
        <charset val="128"/>
      </rPr>
      <t>令和元年（平成31年）分、２年分、３年分、４年分、５年分の数値</t>
    </r>
    <r>
      <rPr>
        <b/>
        <sz val="7"/>
        <color rgb="FF0000FF"/>
        <rFont val="ＭＳ ゴシック"/>
        <family val="3"/>
        <charset val="128"/>
      </rPr>
      <t>を参照するよう計算式を設定</t>
    </r>
    <r>
      <rPr>
        <sz val="7"/>
        <color rgb="FF0000FF"/>
        <rFont val="ＭＳ ゴシック"/>
        <family val="3"/>
        <charset val="128"/>
      </rPr>
      <t>してあります。</t>
    </r>
    <rPh sb="6" eb="7">
      <t>オヨ</t>
    </rPh>
    <rPh sb="11" eb="12">
      <t>ラン</t>
    </rPh>
    <rPh sb="13" eb="15">
      <t>ルイジ</t>
    </rPh>
    <rPh sb="15" eb="17">
      <t>ギョウシュ</t>
    </rPh>
    <rPh sb="17" eb="19">
      <t>カブカ</t>
    </rPh>
    <rPh sb="20" eb="21">
      <t>ナラ</t>
    </rPh>
    <rPh sb="29" eb="31">
      <t>スウチ</t>
    </rPh>
    <rPh sb="37" eb="39">
      <t>レイワ</t>
    </rPh>
    <rPh sb="39" eb="41">
      <t>ガンネン</t>
    </rPh>
    <rPh sb="42" eb="44">
      <t>ヘイセイ</t>
    </rPh>
    <rPh sb="46" eb="47">
      <t>ネン</t>
    </rPh>
    <rPh sb="48" eb="49">
      <t>ブン</t>
    </rPh>
    <rPh sb="51" eb="53">
      <t>ネンブン</t>
    </rPh>
    <rPh sb="55" eb="57">
      <t>ネンブン</t>
    </rPh>
    <rPh sb="59" eb="60">
      <t>ネン</t>
    </rPh>
    <rPh sb="60" eb="61">
      <t>ブン</t>
    </rPh>
    <rPh sb="66" eb="68">
      <t>スウチ</t>
    </rPh>
    <rPh sb="69" eb="71">
      <t>サンショウ</t>
    </rPh>
    <rPh sb="75" eb="78">
      <t>ケイサンシキ</t>
    </rPh>
    <rPh sb="79" eb="81">
      <t>セッテイ</t>
    </rPh>
    <phoneticPr fontId="2"/>
  </si>
  <si>
    <r>
      <t>　このファイルの様式は、平成30年分以降の相続税や贈与税の評価で使用するものですが、第４表等の
類似業種の株価は</t>
    </r>
    <r>
      <rPr>
        <b/>
        <u/>
        <sz val="11"/>
        <color rgb="FFFF0000"/>
        <rFont val="ＭＳ Ｐゴシック"/>
        <family val="3"/>
        <charset val="128"/>
      </rPr>
      <t>令和元年（平成31年）分から５年分（のいずれか）の数値</t>
    </r>
    <r>
      <rPr>
        <b/>
        <u/>
        <sz val="11"/>
        <color rgb="FF0000FF"/>
        <rFont val="ＭＳ Ｐゴシック"/>
        <family val="3"/>
        <charset val="128"/>
      </rPr>
      <t>を参照</t>
    </r>
    <r>
      <rPr>
        <b/>
        <sz val="11"/>
        <color rgb="FF0000FF"/>
        <rFont val="ＭＳ Ｐゴシック"/>
        <family val="3"/>
        <charset val="128"/>
      </rPr>
      <t>するよう数式を設定しています。
　ですので</t>
    </r>
    <r>
      <rPr>
        <b/>
        <u/>
        <sz val="11"/>
        <color rgb="FF0000FF"/>
        <rFont val="ＭＳ Ｐゴシック"/>
        <family val="3"/>
        <charset val="128"/>
      </rPr>
      <t>平成30年分の評価の場合には、第４表の数式を一部削除して直接類似業種株価等のデータを入力</t>
    </r>
    <r>
      <rPr>
        <b/>
        <sz val="11"/>
        <color rgb="FF0000FF"/>
        <rFont val="ＭＳ Ｐゴシック"/>
        <family val="3"/>
        <charset val="128"/>
      </rPr>
      <t>する必要があります。（平成29年以前の相続等の評価には、使用できません。）
　</t>
    </r>
    <r>
      <rPr>
        <b/>
        <sz val="11"/>
        <color rgb="FFFF0000"/>
        <rFont val="ＭＳ Ｐゴシック"/>
        <family val="3"/>
        <charset val="128"/>
      </rPr>
      <t>また、令和６年以降の相続等の評価には、使用できません。</t>
    </r>
    <r>
      <rPr>
        <b/>
        <sz val="10"/>
        <color rgb="FFFF0000"/>
        <rFont val="ＭＳ Ｐゴシック"/>
        <family val="3"/>
        <charset val="128"/>
      </rPr>
      <t>（様式と一部計算方法に改正があったため）</t>
    </r>
    <rPh sb="8" eb="10">
      <t>ヨウシキ</t>
    </rPh>
    <rPh sb="12" eb="14">
      <t>ヘイセイ</t>
    </rPh>
    <rPh sb="16" eb="17">
      <t>ネン</t>
    </rPh>
    <rPh sb="17" eb="18">
      <t>ブン</t>
    </rPh>
    <rPh sb="18" eb="20">
      <t>イコウ</t>
    </rPh>
    <rPh sb="20" eb="21">
      <t>ヘイブン</t>
    </rPh>
    <rPh sb="21" eb="24">
      <t>ソウゾクゼイ</t>
    </rPh>
    <rPh sb="25" eb="28">
      <t>ゾウヨゼイ</t>
    </rPh>
    <rPh sb="29" eb="31">
      <t>ヒョウカ</t>
    </rPh>
    <rPh sb="32" eb="34">
      <t>シヨウ</t>
    </rPh>
    <rPh sb="48" eb="50">
      <t>ルイジ</t>
    </rPh>
    <rPh sb="50" eb="52">
      <t>ギョウシュ</t>
    </rPh>
    <rPh sb="53" eb="55">
      <t>カブカ</t>
    </rPh>
    <rPh sb="56" eb="58">
      <t>レイワ</t>
    </rPh>
    <rPh sb="58" eb="60">
      <t>ガンネン</t>
    </rPh>
    <rPh sb="61" eb="63">
      <t>ヘイセイ</t>
    </rPh>
    <rPh sb="65" eb="66">
      <t>ネン</t>
    </rPh>
    <rPh sb="67" eb="68">
      <t>ブン</t>
    </rPh>
    <rPh sb="71" eb="73">
      <t>ネンブン</t>
    </rPh>
    <rPh sb="81" eb="83">
      <t>スウチ</t>
    </rPh>
    <rPh sb="84" eb="86">
      <t>サンショウ</t>
    </rPh>
    <rPh sb="90" eb="92">
      <t>スウシキ</t>
    </rPh>
    <rPh sb="93" eb="95">
      <t>セッテイ</t>
    </rPh>
    <rPh sb="107" eb="109">
      <t>ヘイセイ</t>
    </rPh>
    <rPh sb="111" eb="112">
      <t>ネン</t>
    </rPh>
    <rPh sb="112" eb="113">
      <t>ブン</t>
    </rPh>
    <rPh sb="114" eb="116">
      <t>ヒョウカ</t>
    </rPh>
    <rPh sb="117" eb="119">
      <t>バアイ</t>
    </rPh>
    <rPh sb="122" eb="123">
      <t>ダイ</t>
    </rPh>
    <rPh sb="124" eb="125">
      <t>ヒョウ</t>
    </rPh>
    <rPh sb="129" eb="131">
      <t>イチブ</t>
    </rPh>
    <rPh sb="131" eb="133">
      <t>サクジョ</t>
    </rPh>
    <rPh sb="137" eb="139">
      <t>ルイジ</t>
    </rPh>
    <rPh sb="139" eb="141">
      <t>ギョウシュ</t>
    </rPh>
    <rPh sb="141" eb="143">
      <t>カブカ</t>
    </rPh>
    <rPh sb="143" eb="144">
      <t>トウ</t>
    </rPh>
    <rPh sb="153" eb="155">
      <t>ヒツヨウ</t>
    </rPh>
    <rPh sb="193" eb="195">
      <t>レイワ</t>
    </rPh>
    <rPh sb="196" eb="197">
      <t>ネン</t>
    </rPh>
    <rPh sb="197" eb="199">
      <t>イコウ</t>
    </rPh>
    <rPh sb="204" eb="206">
      <t>ヒョウカ</t>
    </rPh>
    <rPh sb="209" eb="211">
      <t>シヨウ</t>
    </rPh>
    <rPh sb="218" eb="220">
      <t>ヨウシキ</t>
    </rPh>
    <rPh sb="221" eb="223">
      <t>イチブ</t>
    </rPh>
    <rPh sb="223" eb="225">
      <t>ケイサン</t>
    </rPh>
    <rPh sb="225" eb="227">
      <t>ホウホウ</t>
    </rPh>
    <rPh sb="228" eb="230">
      <t>カイセイ</t>
    </rPh>
    <phoneticPr fontId="2"/>
  </si>
  <si>
    <t xml:space="preserve"> （令和元年（平成31年）及び２年～５年については、「類似業種比準価額」シート等に12月までの株価データが入っていますので、この問題は起こりません。）</t>
    <rPh sb="2" eb="4">
      <t>レイワ</t>
    </rPh>
    <rPh sb="4" eb="6">
      <t>ガンネン</t>
    </rPh>
    <rPh sb="7" eb="9">
      <t>ヘイセイ</t>
    </rPh>
    <rPh sb="11" eb="12">
      <t>ネン</t>
    </rPh>
    <rPh sb="13" eb="14">
      <t>オヨ</t>
    </rPh>
    <rPh sb="16" eb="17">
      <t>ネン</t>
    </rPh>
    <rPh sb="19" eb="20">
      <t>ネン</t>
    </rPh>
    <rPh sb="43" eb="44">
      <t>ガツ</t>
    </rPh>
    <rPh sb="47" eb="49">
      <t>カブカ</t>
    </rPh>
    <rPh sb="53" eb="54">
      <t>ハイ</t>
    </rPh>
    <rPh sb="64" eb="66">
      <t>モンダイ</t>
    </rPh>
    <rPh sb="67" eb="68">
      <t>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</si>
</sst>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quot;月&quot;"/>
    <numFmt numFmtId="177" formatCode="#,##0.000;[Red]\-#,##0.000"/>
    <numFmt numFmtId="178" formatCode="0_ ;[Red]\-0\ "/>
    <numFmt numFmtId="179" formatCode="0.0"/>
    <numFmt numFmtId="180" formatCode="#,##0;[Red]&quot;▲ &quot;#,##0"/>
    <numFmt numFmtId="181" formatCode="General&quot; 月&quot;"/>
  </numFmts>
  <fonts count="86">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sz val="5"/>
      <name val="ＭＳ 明朝"/>
      <family val="1"/>
      <charset val="128"/>
    </font>
    <font>
      <b/>
      <sz val="12"/>
      <name val="ＭＳ Ｐ明朝"/>
      <family val="1"/>
      <charset val="128"/>
    </font>
    <font>
      <b/>
      <sz val="8"/>
      <name val="ＭＳ Ｐゴシック"/>
      <family val="3"/>
      <charset val="128"/>
    </font>
    <font>
      <sz val="8"/>
      <name val="ＭＳ Ｐゴシック"/>
      <family val="3"/>
      <charset val="128"/>
    </font>
    <font>
      <sz val="9"/>
      <name val="ＭＳ Ｐゴシック"/>
      <family val="3"/>
      <charset val="128"/>
    </font>
    <font>
      <b/>
      <sz val="10"/>
      <name val="ＭＳ ゴシック"/>
      <family val="3"/>
      <charset val="128"/>
    </font>
    <font>
      <b/>
      <sz val="7"/>
      <name val="ＭＳ ゴシック"/>
      <family val="3"/>
      <charset val="128"/>
    </font>
    <font>
      <b/>
      <sz val="9"/>
      <name val="ＭＳ ゴシック"/>
      <family val="3"/>
      <charset val="128"/>
    </font>
    <font>
      <sz val="9"/>
      <name val="ＭＳ ゴシック"/>
      <family val="3"/>
      <charset val="128"/>
    </font>
    <font>
      <b/>
      <sz val="11"/>
      <name val="ＭＳ Ｐ明朝"/>
      <family val="1"/>
      <charset val="128"/>
    </font>
    <font>
      <sz val="7.5"/>
      <name val="ＭＳ 明朝"/>
      <family val="1"/>
      <charset val="128"/>
    </font>
    <font>
      <sz val="6.5"/>
      <name val="ＭＳ 明朝"/>
      <family val="1"/>
      <charset val="128"/>
    </font>
    <font>
      <sz val="7"/>
      <name val="ＭＳ Ｐゴシック"/>
      <family val="3"/>
      <charset val="128"/>
    </font>
    <font>
      <sz val="7.5"/>
      <name val="ＭＳ Ｐゴシック"/>
      <family val="3"/>
      <charset val="128"/>
    </font>
    <font>
      <b/>
      <sz val="7"/>
      <name val="ＭＳ Ｐゴシック"/>
      <family val="3"/>
      <charset val="128"/>
    </font>
    <font>
      <b/>
      <sz val="8"/>
      <name val="ＭＳ ゴシック"/>
      <family val="3"/>
      <charset val="128"/>
    </font>
    <font>
      <b/>
      <sz val="11"/>
      <name val="ＭＳ Ｐゴシック"/>
      <family val="3"/>
      <charset val="128"/>
    </font>
    <font>
      <sz val="6"/>
      <name val="ＭＳ ゴシック"/>
      <family val="3"/>
      <charset val="128"/>
    </font>
    <font>
      <sz val="6.5"/>
      <name val="ＭＳ Ｐゴシック"/>
      <family val="3"/>
      <charset val="128"/>
    </font>
    <font>
      <sz val="5.5"/>
      <name val="ＭＳ 明朝"/>
      <family val="1"/>
      <charset val="128"/>
    </font>
    <font>
      <sz val="7"/>
      <name val="ＭＳ ゴシック"/>
      <family val="3"/>
      <charset val="128"/>
    </font>
    <font>
      <sz val="4"/>
      <name val="ＭＳ 明朝"/>
      <family val="1"/>
      <charset val="128"/>
    </font>
    <font>
      <u/>
      <sz val="7"/>
      <name val="ＭＳ ゴシック"/>
      <family val="3"/>
      <charset val="128"/>
    </font>
    <font>
      <b/>
      <sz val="14"/>
      <color rgb="FFFF0000"/>
      <name val="ＭＳ Ｐゴシック"/>
      <family val="3"/>
      <charset val="128"/>
    </font>
    <font>
      <sz val="10"/>
      <name val="ＭＳ Ｐ明朝"/>
      <family val="1"/>
      <charset val="128"/>
    </font>
    <font>
      <b/>
      <sz val="10.5"/>
      <name val="ＭＳ Ｐ明朝"/>
      <family val="1"/>
      <charset val="128"/>
    </font>
    <font>
      <sz val="7"/>
      <color indexed="81"/>
      <name val="ＭＳ Ｐゴシック"/>
      <family val="3"/>
      <charset val="128"/>
    </font>
    <font>
      <b/>
      <u/>
      <sz val="7"/>
      <color indexed="81"/>
      <name val="ＭＳ Ｐゴシック"/>
      <family val="3"/>
      <charset val="128"/>
    </font>
    <font>
      <b/>
      <sz val="7"/>
      <color rgb="FFFF0000"/>
      <name val="ＭＳ ゴシック"/>
      <family val="3"/>
      <charset val="128"/>
    </font>
    <font>
      <u/>
      <sz val="7"/>
      <color indexed="81"/>
      <name val="ＭＳ Ｐゴシック"/>
      <family val="3"/>
      <charset val="128"/>
    </font>
    <font>
      <b/>
      <sz val="9"/>
      <color rgb="FF0000FF"/>
      <name val="ＭＳ ゴシック"/>
      <family val="3"/>
      <charset val="128"/>
    </font>
    <font>
      <b/>
      <sz val="7"/>
      <color indexed="81"/>
      <name val="ＭＳ Ｐゴシック"/>
      <family val="3"/>
      <charset val="128"/>
    </font>
    <font>
      <sz val="7.5"/>
      <color rgb="FF0000FF"/>
      <name val="ＭＳ ゴシック"/>
      <family val="3"/>
      <charset val="128"/>
    </font>
    <font>
      <b/>
      <sz val="7.5"/>
      <name val="ＭＳ Ｐゴシック"/>
      <family val="3"/>
      <charset val="128"/>
    </font>
    <font>
      <b/>
      <sz val="11"/>
      <color rgb="FF0000FF"/>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FF0000"/>
      <name val="ＭＳ Ｐゴシック"/>
      <family val="3"/>
      <charset val="128"/>
    </font>
    <font>
      <sz val="11"/>
      <color rgb="FF0000FF"/>
      <name val="ＭＳ Ｐゴシック"/>
      <family val="3"/>
      <charset val="128"/>
    </font>
    <font>
      <b/>
      <u/>
      <sz val="11"/>
      <color rgb="FF0000FF"/>
      <name val="ＭＳ Ｐゴシック"/>
      <family val="3"/>
      <charset val="128"/>
    </font>
    <font>
      <u/>
      <sz val="11"/>
      <name val="ＭＳ Ｐゴシック"/>
      <family val="3"/>
      <charset val="128"/>
    </font>
    <font>
      <sz val="10"/>
      <color rgb="FF0000FF"/>
      <name val="ＭＳ Ｐゴシック"/>
      <family val="3"/>
      <charset val="128"/>
    </font>
    <font>
      <sz val="11"/>
      <color theme="1"/>
      <name val="ＭＳ Ｐゴシック"/>
      <family val="3"/>
      <charset val="128"/>
    </font>
    <font>
      <sz val="10"/>
      <name val="ＭＳ Ｐゴシック"/>
      <family val="3"/>
      <charset val="128"/>
    </font>
    <font>
      <b/>
      <sz val="11"/>
      <color rgb="FF00B0F0"/>
      <name val="ＭＳ Ｐゴシック"/>
      <family val="3"/>
      <charset val="128"/>
    </font>
    <font>
      <b/>
      <sz val="8"/>
      <name val="ＭＳ 明朝"/>
      <family val="1"/>
      <charset val="128"/>
    </font>
    <font>
      <b/>
      <sz val="7"/>
      <color rgb="FF0000FF"/>
      <name val="ＭＳ ゴシック"/>
      <family val="3"/>
      <charset val="128"/>
    </font>
    <font>
      <u/>
      <sz val="11"/>
      <color theme="10"/>
      <name val="ＭＳ Ｐゴシック"/>
      <family val="3"/>
      <charset val="128"/>
    </font>
    <font>
      <u/>
      <sz val="8"/>
      <color theme="10"/>
      <name val="ＭＳ Ｐゴシック"/>
      <family val="3"/>
      <charset val="128"/>
    </font>
    <font>
      <b/>
      <sz val="8"/>
      <color indexed="81"/>
      <name val="ＭＳ Ｐゴシック"/>
      <family val="3"/>
      <charset val="128"/>
    </font>
    <font>
      <b/>
      <u/>
      <sz val="7"/>
      <color rgb="FF0000FF"/>
      <name val="ＭＳ ゴシック"/>
      <family val="3"/>
      <charset val="128"/>
    </font>
    <font>
      <b/>
      <sz val="10"/>
      <color rgb="FFFF0000"/>
      <name val="ＭＳ Ｐゴシック"/>
      <family val="3"/>
      <charset val="128"/>
    </font>
    <font>
      <b/>
      <sz val="11"/>
      <color theme="1"/>
      <name val="ＭＳ Ｐゴシック"/>
      <family val="3"/>
      <charset val="128"/>
    </font>
    <font>
      <b/>
      <u/>
      <sz val="11"/>
      <name val="ＭＳ Ｐゴシック"/>
      <family val="3"/>
      <charset val="128"/>
    </font>
    <font>
      <b/>
      <u/>
      <sz val="11"/>
      <color rgb="FFFF0000"/>
      <name val="ＭＳ Ｐゴシック"/>
      <family val="3"/>
      <charset val="128"/>
    </font>
    <font>
      <b/>
      <sz val="10"/>
      <color rgb="FF0000FF"/>
      <name val="ＭＳ Ｐゴシック"/>
      <family val="3"/>
      <charset val="128"/>
    </font>
    <font>
      <b/>
      <sz val="10"/>
      <name val="ＭＳ Ｐゴシック"/>
      <family val="3"/>
      <charset val="128"/>
    </font>
    <font>
      <sz val="7"/>
      <color rgb="FF0000FF"/>
      <name val="ＭＳ ゴシック"/>
      <family val="3"/>
      <charset val="128"/>
    </font>
    <font>
      <sz val="7"/>
      <color rgb="FFFF0000"/>
      <name val="ＭＳ ゴシック"/>
      <family val="3"/>
      <charset val="128"/>
    </font>
    <font>
      <b/>
      <u/>
      <sz val="7"/>
      <color rgb="FFFF0000"/>
      <name val="ＭＳ ゴシック"/>
      <family val="3"/>
      <charset val="128"/>
    </font>
    <font>
      <sz val="6"/>
      <color indexed="81"/>
      <name val="ＭＳ Ｐゴシック"/>
      <family val="3"/>
      <charset val="128"/>
    </font>
    <font>
      <b/>
      <sz val="12"/>
      <name val="ＭＳ Ｐゴシック"/>
      <family val="3"/>
      <charset val="128"/>
    </font>
    <font>
      <sz val="8"/>
      <name val="ＭＳ ゴシック"/>
      <family val="3"/>
      <charset val="128"/>
    </font>
    <font>
      <b/>
      <sz val="6"/>
      <name val="ＭＳ ゴシック"/>
      <family val="3"/>
      <charset val="128"/>
    </font>
    <font>
      <b/>
      <sz val="8.5"/>
      <name val="ＭＳ ゴシック"/>
      <family val="3"/>
      <charset val="128"/>
    </font>
    <font>
      <sz val="6.5"/>
      <color indexed="81"/>
      <name val="ＭＳ Ｐゴシック"/>
      <family val="3"/>
      <charset val="128"/>
    </font>
    <font>
      <sz val="9.5"/>
      <name val="ＭＳ Ｐゴシック"/>
      <family val="3"/>
      <charset val="128"/>
    </font>
    <font>
      <u/>
      <sz val="9.5"/>
      <name val="ＭＳ Ｐゴシック"/>
      <family val="3"/>
      <charset val="128"/>
    </font>
    <font>
      <sz val="7.5"/>
      <name val="ＭＳ ゴシック"/>
      <family val="3"/>
      <charset val="128"/>
    </font>
    <font>
      <u/>
      <sz val="7.5"/>
      <name val="ＭＳ ゴシック"/>
      <family val="3"/>
      <charset val="128"/>
    </font>
    <font>
      <u/>
      <sz val="7.5"/>
      <color rgb="FF0000FF"/>
      <name val="ＭＳ ゴシック"/>
      <family val="3"/>
      <charset val="128"/>
    </font>
    <font>
      <u/>
      <sz val="7"/>
      <color rgb="FF0000FF"/>
      <name val="ＭＳ ゴシック"/>
      <family val="3"/>
      <charset val="128"/>
    </font>
    <font>
      <sz val="7"/>
      <color rgb="FF0000FF"/>
      <name val="ＭＳ 明朝"/>
      <family val="1"/>
      <charset val="128"/>
    </font>
    <font>
      <sz val="7.5"/>
      <color rgb="FF0000FF"/>
      <name val="ＭＳ 明朝"/>
      <family val="1"/>
      <charset val="128"/>
    </font>
    <font>
      <b/>
      <sz val="7.5"/>
      <name val="ＭＳ ゴシック"/>
      <family val="3"/>
      <charset val="128"/>
    </font>
    <font>
      <u/>
      <sz val="7"/>
      <color rgb="FFFF0000"/>
      <name val="ＭＳ ゴシック"/>
      <family val="3"/>
      <charset val="128"/>
    </font>
    <font>
      <b/>
      <sz val="10.5"/>
      <name val="ＭＳ ゴシック"/>
      <family val="3"/>
      <charset val="128"/>
    </font>
    <font>
      <b/>
      <sz val="6"/>
      <color indexed="81"/>
      <name val="ＭＳ Ｐゴシック"/>
      <family val="3"/>
      <charset val="128"/>
    </font>
    <font>
      <u/>
      <sz val="10"/>
      <color theme="10"/>
      <name val="ＭＳ Ｐゴシック"/>
      <family val="3"/>
      <charset val="128"/>
    </font>
  </fonts>
  <fills count="15">
    <fill>
      <patternFill patternType="none"/>
    </fill>
    <fill>
      <patternFill patternType="gray125"/>
    </fill>
    <fill>
      <patternFill patternType="solid">
        <fgColor rgb="FFD5EFFF"/>
        <bgColor indexed="64"/>
      </patternFill>
    </fill>
    <fill>
      <patternFill patternType="solid">
        <fgColor rgb="FFFFFFCC"/>
        <bgColor indexed="64"/>
      </patternFill>
    </fill>
    <fill>
      <patternFill patternType="solid">
        <fgColor rgb="FFFFFF00"/>
        <bgColor indexed="64"/>
      </patternFill>
    </fill>
    <fill>
      <patternFill patternType="solid">
        <fgColor rgb="FF66FF99"/>
        <bgColor indexed="64"/>
      </patternFill>
    </fill>
    <fill>
      <patternFill patternType="solid">
        <fgColor rgb="FFCCFFFF"/>
        <bgColor indexed="64"/>
      </patternFill>
    </fill>
    <fill>
      <patternFill patternType="solid">
        <fgColor rgb="FF99FFCC"/>
        <bgColor indexed="64"/>
      </patternFill>
    </fill>
    <fill>
      <patternFill patternType="solid">
        <fgColor rgb="FFC1FFE0"/>
        <bgColor indexed="64"/>
      </patternFill>
    </fill>
    <fill>
      <patternFill patternType="solid">
        <fgColor rgb="FFFFCCFF"/>
        <bgColor indexed="64"/>
      </patternFill>
    </fill>
    <fill>
      <patternFill patternType="solid">
        <fgColor rgb="FFCCECFF"/>
        <bgColor indexed="64"/>
      </patternFill>
    </fill>
    <fill>
      <patternFill patternType="solid">
        <fgColor rgb="FFAFE1FF"/>
        <bgColor indexed="64"/>
      </patternFill>
    </fill>
    <fill>
      <patternFill patternType="solid">
        <fgColor rgb="FFFFFF99"/>
        <bgColor indexed="64"/>
      </patternFill>
    </fill>
    <fill>
      <patternFill patternType="solid">
        <fgColor rgb="FFFF99FF"/>
        <bgColor indexed="64"/>
      </patternFill>
    </fill>
    <fill>
      <patternFill patternType="solid">
        <fgColor rgb="FFFFFF6D"/>
        <bgColor indexed="64"/>
      </patternFill>
    </fill>
  </fills>
  <borders count="60">
    <border>
      <left/>
      <right/>
      <top/>
      <bottom/>
      <diagonal/>
    </border>
    <border>
      <left/>
      <right/>
      <top style="hair">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hair">
        <color indexed="64"/>
      </left>
      <right style="hair">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style="medium">
        <color indexed="64"/>
      </top>
      <bottom/>
      <diagonal/>
    </border>
    <border diagonalUp="1">
      <left/>
      <right/>
      <top/>
      <bottom/>
      <diagonal style="hair">
        <color theme="5" tint="-0.24994659260841701"/>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38" fontId="1" fillId="0" borderId="0" applyFont="0" applyFill="0" applyBorder="0" applyAlignment="0" applyProtection="0"/>
    <xf numFmtId="0" fontId="54" fillId="0" borderId="0" applyNumberFormat="0" applyFill="0" applyBorder="0" applyAlignment="0" applyProtection="0"/>
  </cellStyleXfs>
  <cellXfs count="694">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0" fillId="0" borderId="0" xfId="0" applyAlignment="1" applyProtection="1">
      <alignment horizontal="left"/>
    </xf>
    <xf numFmtId="0" fontId="0" fillId="0" borderId="0" xfId="0" applyProtection="1"/>
    <xf numFmtId="176" fontId="23" fillId="0" borderId="17" xfId="0" applyNumberFormat="1" applyFont="1" applyBorder="1" applyAlignment="1" applyProtection="1">
      <alignment horizontal="center" vertical="center" wrapText="1"/>
    </xf>
    <xf numFmtId="0" fontId="23" fillId="0" borderId="4" xfId="0" applyFont="1" applyBorder="1" applyAlignment="1" applyProtection="1">
      <alignment horizontal="left" vertical="center" wrapText="1"/>
    </xf>
    <xf numFmtId="0" fontId="0" fillId="0" borderId="0" xfId="0" applyAlignment="1" applyProtection="1">
      <alignment horizontal="center"/>
    </xf>
    <xf numFmtId="0" fontId="0" fillId="0" borderId="18" xfId="0" applyBorder="1" applyAlignment="1">
      <alignment vertical="center" wrapText="1"/>
    </xf>
    <xf numFmtId="0" fontId="23" fillId="0" borderId="18" xfId="0" applyFont="1" applyBorder="1" applyAlignment="1">
      <alignment vertical="center" wrapText="1"/>
    </xf>
    <xf numFmtId="0" fontId="0" fillId="0" borderId="4" xfId="0" applyBorder="1" applyAlignment="1" applyProtection="1">
      <alignment horizontal="center" vertical="center" wrapText="1"/>
    </xf>
    <xf numFmtId="0" fontId="0" fillId="0" borderId="18" xfId="0" applyBorder="1" applyAlignment="1">
      <alignment horizontal="right" vertical="center" wrapText="1"/>
    </xf>
    <xf numFmtId="0" fontId="23" fillId="0" borderId="18" xfId="0" applyFont="1" applyBorder="1" applyAlignment="1">
      <alignment horizontal="right" vertical="center" wrapText="1"/>
    </xf>
    <xf numFmtId="0" fontId="23" fillId="0" borderId="4"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23" fillId="0" borderId="4" xfId="0" applyFont="1" applyBorder="1" applyAlignment="1">
      <alignment vertical="center" wrapText="1"/>
    </xf>
    <xf numFmtId="0" fontId="0" fillId="0" borderId="18" xfId="0" applyFont="1" applyBorder="1" applyAlignment="1">
      <alignment horizontal="right" vertical="center" wrapText="1"/>
    </xf>
    <xf numFmtId="3" fontId="0" fillId="0" borderId="18" xfId="0" applyNumberFormat="1" applyBorder="1" applyAlignment="1">
      <alignment horizontal="right" vertical="center" wrapText="1"/>
    </xf>
    <xf numFmtId="0" fontId="23" fillId="0" borderId="0" xfId="0" applyFont="1" applyProtection="1"/>
    <xf numFmtId="0" fontId="0" fillId="0" borderId="18" xfId="0" applyFont="1" applyBorder="1" applyAlignment="1">
      <alignment vertical="center" wrapText="1"/>
    </xf>
    <xf numFmtId="0" fontId="0" fillId="0" borderId="4" xfId="0" applyFont="1" applyBorder="1" applyAlignment="1" applyProtection="1">
      <alignment horizontal="left" vertical="center" wrapText="1"/>
    </xf>
    <xf numFmtId="0" fontId="0" fillId="0" borderId="0" xfId="0" applyFont="1" applyProtection="1"/>
    <xf numFmtId="1" fontId="23" fillId="0" borderId="4" xfId="0" applyNumberFormat="1" applyFont="1" applyBorder="1" applyAlignment="1">
      <alignment vertical="center" wrapText="1"/>
    </xf>
    <xf numFmtId="1" fontId="0" fillId="0" borderId="4" xfId="0" applyNumberFormat="1" applyFont="1" applyBorder="1" applyAlignment="1">
      <alignment vertical="center" wrapText="1"/>
    </xf>
    <xf numFmtId="0" fontId="0" fillId="0" borderId="4" xfId="0" applyBorder="1" applyAlignment="1">
      <alignment vertical="center" wrapText="1"/>
    </xf>
    <xf numFmtId="0" fontId="0" fillId="0" borderId="4" xfId="0" applyBorder="1" applyAlignment="1">
      <alignment horizontal="right" vertical="center" wrapText="1"/>
    </xf>
    <xf numFmtId="1" fontId="0" fillId="0" borderId="4" xfId="0" applyNumberFormat="1" applyBorder="1" applyAlignment="1">
      <alignment vertical="center" wrapText="1"/>
    </xf>
    <xf numFmtId="0" fontId="23" fillId="0" borderId="4" xfId="0" applyFont="1" applyBorder="1" applyAlignment="1">
      <alignment horizontal="right" vertical="center" wrapText="1"/>
    </xf>
    <xf numFmtId="0" fontId="0" fillId="0" borderId="4" xfId="0" applyFont="1" applyBorder="1" applyAlignment="1">
      <alignment vertical="center" wrapText="1"/>
    </xf>
    <xf numFmtId="0" fontId="0" fillId="0" borderId="4" xfId="0" applyFont="1" applyBorder="1" applyAlignment="1">
      <alignment horizontal="right" vertical="center" wrapText="1"/>
    </xf>
    <xf numFmtId="0" fontId="23" fillId="0" borderId="17" xfId="0" applyFont="1" applyBorder="1" applyAlignment="1" applyProtection="1">
      <alignment horizontal="center" vertical="center" wrapText="1"/>
    </xf>
    <xf numFmtId="0" fontId="0" fillId="0" borderId="18" xfId="0" applyFill="1" applyBorder="1" applyAlignment="1">
      <alignment horizontal="right" vertical="center" wrapText="1"/>
    </xf>
    <xf numFmtId="0" fontId="23" fillId="0" borderId="18" xfId="0" applyFont="1" applyFill="1" applyBorder="1" applyAlignment="1">
      <alignment vertical="center" wrapText="1"/>
    </xf>
    <xf numFmtId="0" fontId="23" fillId="0" borderId="4" xfId="0" applyFont="1" applyFill="1" applyBorder="1" applyAlignment="1">
      <alignment horizontal="right" vertical="center" wrapText="1"/>
    </xf>
    <xf numFmtId="0" fontId="0" fillId="0" borderId="4" xfId="0" applyFill="1" applyBorder="1" applyAlignment="1">
      <alignment horizontal="right" vertical="center" wrapText="1"/>
    </xf>
    <xf numFmtId="0" fontId="23" fillId="0" borderId="4" xfId="0" applyFont="1" applyFill="1" applyBorder="1" applyAlignment="1">
      <alignment vertical="center" wrapText="1"/>
    </xf>
    <xf numFmtId="0" fontId="23" fillId="0" borderId="18" xfId="0" applyFont="1" applyFill="1" applyBorder="1" applyAlignment="1">
      <alignment horizontal="right" vertical="center" wrapText="1"/>
    </xf>
    <xf numFmtId="0" fontId="18" fillId="0" borderId="0" xfId="0" applyNumberFormat="1" applyFont="1" applyBorder="1" applyAlignment="1" applyProtection="1">
      <alignment horizontal="left" vertical="center"/>
    </xf>
    <xf numFmtId="0" fontId="17" fillId="0" borderId="0"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11" xfId="0" applyFont="1" applyBorder="1" applyAlignment="1" applyProtection="1">
      <alignment vertical="center"/>
    </xf>
    <xf numFmtId="0" fontId="3" fillId="0" borderId="1" xfId="0"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right" vertical="center"/>
    </xf>
    <xf numFmtId="0" fontId="5" fillId="0" borderId="0" xfId="0" applyFont="1" applyAlignment="1" applyProtection="1">
      <alignment vertical="center"/>
    </xf>
    <xf numFmtId="0" fontId="5" fillId="0" borderId="0" xfId="0" applyFont="1" applyAlignment="1" applyProtection="1">
      <alignment horizontal="distributed" vertical="center" wrapText="1" indent="1"/>
    </xf>
    <xf numFmtId="0" fontId="5" fillId="0" borderId="7" xfId="0" applyFont="1" applyBorder="1" applyAlignment="1" applyProtection="1">
      <alignment horizontal="center" vertical="center"/>
    </xf>
    <xf numFmtId="0" fontId="14" fillId="2" borderId="7"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3" fillId="0" borderId="0" xfId="0" applyFont="1" applyAlignment="1" applyProtection="1">
      <alignment horizontal="center" vertical="center" wrapText="1"/>
    </xf>
    <xf numFmtId="0" fontId="4" fillId="0" borderId="0" xfId="0" applyFont="1" applyAlignment="1" applyProtection="1">
      <alignment horizontal="right" vertical="top"/>
    </xf>
    <xf numFmtId="0" fontId="5" fillId="0" borderId="0" xfId="0" applyFont="1" applyAlignment="1" applyProtection="1">
      <alignment horizontal="left" vertical="top"/>
    </xf>
    <xf numFmtId="0" fontId="15" fillId="3" borderId="0" xfId="0" applyFont="1" applyFill="1" applyAlignment="1" applyProtection="1">
      <alignment vertical="center"/>
    </xf>
    <xf numFmtId="0" fontId="5" fillId="0" borderId="0" xfId="0" applyFont="1" applyAlignment="1" applyProtection="1">
      <alignment horizontal="center" vertical="center" wrapText="1"/>
    </xf>
    <xf numFmtId="0" fontId="5" fillId="0" borderId="0" xfId="0" applyFont="1" applyAlignment="1" applyProtection="1">
      <alignment horizontal="distributed" vertical="center" wrapText="1"/>
    </xf>
    <xf numFmtId="0" fontId="4" fillId="0" borderId="0" xfId="0" applyFont="1" applyAlignment="1" applyProtection="1">
      <alignment horizontal="center"/>
    </xf>
    <xf numFmtId="0" fontId="4" fillId="0" borderId="0" xfId="0" applyFont="1" applyAlignment="1" applyProtection="1">
      <alignment horizontal="center" vertical="top"/>
    </xf>
    <xf numFmtId="0" fontId="4" fillId="0" borderId="0" xfId="0" applyFont="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vertical="center"/>
    </xf>
    <xf numFmtId="0" fontId="4" fillId="0" borderId="0" xfId="0" applyFont="1" applyAlignment="1" applyProtection="1">
      <alignment horizontal="left" vertical="center"/>
    </xf>
    <xf numFmtId="0" fontId="5" fillId="0" borderId="0" xfId="0" applyNumberFormat="1" applyFont="1" applyBorder="1" applyAlignment="1" applyProtection="1">
      <alignment horizontal="right" vertical="top"/>
    </xf>
    <xf numFmtId="49" fontId="5" fillId="0" borderId="0" xfId="0" applyNumberFormat="1" applyFont="1" applyBorder="1" applyAlignment="1" applyProtection="1">
      <alignment horizontal="right" vertic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distributed" textRotation="255"/>
    </xf>
    <xf numFmtId="0" fontId="3" fillId="0" borderId="0" xfId="0" applyFont="1" applyAlignment="1">
      <alignment horizontal="right" vertical="center"/>
    </xf>
    <xf numFmtId="0" fontId="3" fillId="0" borderId="0" xfId="0" applyFont="1" applyAlignment="1">
      <alignment horizontal="distributed" vertical="center" indent="1"/>
    </xf>
    <xf numFmtId="49" fontId="17" fillId="0" borderId="0" xfId="0" applyNumberFormat="1" applyFont="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indent="1"/>
    </xf>
    <xf numFmtId="0" fontId="5" fillId="0" borderId="0" xfId="0" applyFont="1" applyAlignment="1">
      <alignment horizontal="distributed" vertical="center" wrapText="1"/>
    </xf>
    <xf numFmtId="0" fontId="17" fillId="0" borderId="0" xfId="0" applyFont="1" applyAlignment="1">
      <alignment horizontal="center" vertical="center" textRotation="255"/>
    </xf>
    <xf numFmtId="0" fontId="5" fillId="0" borderId="0" xfId="0" applyFont="1" applyAlignment="1">
      <alignment horizontal="right" vertical="top"/>
    </xf>
    <xf numFmtId="0" fontId="5" fillId="0" borderId="0" xfId="0" applyFont="1" applyAlignment="1">
      <alignment horizontal="right"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17" fillId="0" borderId="0" xfId="0" applyFont="1" applyAlignment="1">
      <alignment horizontal="center" vertical="center"/>
    </xf>
    <xf numFmtId="0" fontId="17"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27" fillId="0" borderId="0" xfId="0" applyFont="1" applyAlignment="1">
      <alignment horizontal="center" vertical="center"/>
    </xf>
    <xf numFmtId="0" fontId="5"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horizontal="right" vertical="top"/>
    </xf>
    <xf numFmtId="0" fontId="17" fillId="0" borderId="0" xfId="0" applyFont="1" applyAlignment="1">
      <alignment horizontal="center" vertical="top"/>
    </xf>
    <xf numFmtId="0" fontId="17" fillId="0" borderId="0" xfId="0" applyFont="1" applyAlignment="1">
      <alignment horizontal="right" vertical="top"/>
    </xf>
    <xf numFmtId="0" fontId="17" fillId="0" borderId="0" xfId="0" applyFont="1" applyAlignment="1">
      <alignment horizontal="left" vertical="center" wrapText="1"/>
    </xf>
    <xf numFmtId="0" fontId="17" fillId="0" borderId="0" xfId="0" applyFont="1" applyAlignment="1">
      <alignment horizontal="right" vertical="center"/>
    </xf>
    <xf numFmtId="0" fontId="5" fillId="0" borderId="0" xfId="0" applyNumberFormat="1" applyFont="1" applyBorder="1" applyAlignment="1" applyProtection="1">
      <alignment horizontal="center" vertical="top"/>
    </xf>
    <xf numFmtId="0" fontId="3"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center"/>
    </xf>
    <xf numFmtId="0" fontId="17" fillId="0" borderId="0" xfId="0" applyFont="1" applyAlignment="1">
      <alignment horizontal="distributed" vertical="center" indent="2"/>
    </xf>
    <xf numFmtId="0" fontId="5" fillId="0" borderId="0" xfId="0" applyFont="1" applyAlignment="1">
      <alignment horizontal="center" vertical="center"/>
    </xf>
    <xf numFmtId="0" fontId="5" fillId="0" borderId="0" xfId="0" applyFont="1" applyAlignment="1">
      <alignment horizontal="right" vertical="top"/>
    </xf>
    <xf numFmtId="0" fontId="5" fillId="0" borderId="0" xfId="0" applyFont="1" applyAlignment="1">
      <alignment horizontal="right" vertical="center"/>
    </xf>
    <xf numFmtId="0" fontId="17" fillId="0" borderId="0" xfId="0" applyFont="1" applyAlignment="1">
      <alignment horizontal="distributed" vertical="center"/>
    </xf>
    <xf numFmtId="0" fontId="5" fillId="0" borderId="0" xfId="0" applyFont="1" applyAlignment="1">
      <alignment horizontal="center" vertical="top"/>
    </xf>
    <xf numFmtId="0" fontId="17" fillId="0" borderId="0" xfId="0" applyFont="1" applyAlignment="1">
      <alignment horizontal="center" vertical="top"/>
    </xf>
    <xf numFmtId="0" fontId="17" fillId="0" borderId="0" xfId="0" applyFont="1" applyAlignment="1">
      <alignment horizontal="left" vertical="center"/>
    </xf>
    <xf numFmtId="0" fontId="17" fillId="0" borderId="0" xfId="0" applyFont="1" applyAlignment="1">
      <alignment horizontal="right" vertical="top"/>
    </xf>
    <xf numFmtId="38" fontId="22" fillId="2" borderId="0" xfId="1" applyFont="1" applyFill="1" applyAlignment="1" applyProtection="1">
      <alignment vertical="center"/>
      <protection locked="0"/>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right" vertical="center"/>
    </xf>
    <xf numFmtId="0" fontId="19" fillId="0" borderId="0" xfId="0" applyFont="1" applyAlignment="1">
      <alignment vertical="center"/>
    </xf>
    <xf numFmtId="0" fontId="17" fillId="0" borderId="0" xfId="0" applyFont="1" applyAlignment="1">
      <alignment horizontal="left" vertical="top"/>
    </xf>
    <xf numFmtId="0" fontId="5" fillId="0" borderId="0" xfId="0" applyFont="1" applyAlignment="1">
      <alignment horizontal="center" vertical="top"/>
    </xf>
    <xf numFmtId="0" fontId="17" fillId="0" borderId="0" xfId="0" applyFont="1" applyAlignment="1">
      <alignment horizontal="center" vertical="top"/>
    </xf>
    <xf numFmtId="0" fontId="3"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vertical="top"/>
    </xf>
    <xf numFmtId="38" fontId="22" fillId="3" borderId="0" xfId="0" applyNumberFormat="1" applyFont="1" applyFill="1" applyAlignment="1">
      <alignment vertical="center"/>
    </xf>
    <xf numFmtId="0" fontId="5" fillId="0" borderId="0" xfId="0" applyFont="1" applyAlignment="1">
      <alignment horizontal="center" vertical="center" shrinkToFit="1"/>
    </xf>
    <xf numFmtId="0" fontId="17" fillId="0" borderId="0" xfId="0" applyFont="1" applyFill="1" applyAlignment="1">
      <alignment vertical="center"/>
    </xf>
    <xf numFmtId="0" fontId="5" fillId="0" borderId="0" xfId="0" applyFont="1" applyAlignment="1">
      <alignment horizontal="right" vertical="top" shrinkToFi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8" fillId="0" borderId="0" xfId="0" applyFont="1" applyAlignment="1">
      <alignment horizontal="right" vertical="center"/>
    </xf>
    <xf numFmtId="0" fontId="5" fillId="0" borderId="0" xfId="0" applyFont="1" applyAlignment="1">
      <alignment horizontal="center"/>
    </xf>
    <xf numFmtId="0" fontId="5" fillId="0" borderId="0" xfId="0" applyFont="1" applyAlignment="1">
      <alignment horizontal="center" vertical="top"/>
    </xf>
    <xf numFmtId="0" fontId="22" fillId="3" borderId="0" xfId="0" applyFont="1" applyFill="1" applyAlignment="1">
      <alignment vertical="center"/>
    </xf>
    <xf numFmtId="0" fontId="11" fillId="0" borderId="0" xfId="0" applyFont="1" applyFill="1" applyAlignment="1">
      <alignment vertical="center"/>
    </xf>
    <xf numFmtId="0" fontId="19" fillId="0" borderId="0" xfId="0" applyFont="1" applyAlignment="1">
      <alignment vertical="distributed" textRotation="255" indent="6"/>
    </xf>
    <xf numFmtId="0" fontId="19" fillId="0" borderId="0" xfId="0" applyFont="1" applyAlignment="1">
      <alignment vertical="distributed" textRotation="255"/>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18" fillId="0" borderId="0" xfId="0" applyFont="1" applyAlignment="1">
      <alignment vertical="center" wrapText="1"/>
    </xf>
    <xf numFmtId="0" fontId="5" fillId="0" borderId="0" xfId="0" applyFont="1" applyAlignment="1">
      <alignment horizontal="center" vertical="top"/>
    </xf>
    <xf numFmtId="0" fontId="5" fillId="0" borderId="0" xfId="0" applyFont="1" applyAlignment="1">
      <alignment vertical="top"/>
    </xf>
    <xf numFmtId="0" fontId="27" fillId="0" borderId="0" xfId="0" applyFont="1" applyAlignment="1">
      <alignment horizontal="left"/>
    </xf>
    <xf numFmtId="0" fontId="27" fillId="0" borderId="0" xfId="0" applyNumberFormat="1" applyFont="1" applyBorder="1" applyAlignment="1" applyProtection="1">
      <alignment horizontal="center" vertical="center"/>
    </xf>
    <xf numFmtId="0" fontId="4" fillId="0" borderId="0" xfId="0" applyFont="1" applyAlignment="1">
      <alignment horizontal="center"/>
    </xf>
    <xf numFmtId="0" fontId="4" fillId="0" borderId="0" xfId="0" applyFont="1" applyAlignment="1">
      <alignment horizontal="center" vertical="top"/>
    </xf>
    <xf numFmtId="0" fontId="18" fillId="0" borderId="0" xfId="0" applyFont="1" applyAlignment="1">
      <alignment horizontal="right" vertical="top"/>
    </xf>
    <xf numFmtId="0" fontId="18" fillId="0" borderId="0" xfId="0" applyFont="1" applyAlignment="1">
      <alignment horizontal="right" vertical="top"/>
    </xf>
    <xf numFmtId="49" fontId="4" fillId="0" borderId="0" xfId="0" applyNumberFormat="1" applyFont="1" applyAlignment="1">
      <alignment vertical="center"/>
    </xf>
    <xf numFmtId="0" fontId="16" fillId="0" borderId="0" xfId="0" applyFont="1" applyAlignment="1">
      <alignment vertical="center"/>
    </xf>
    <xf numFmtId="0" fontId="27" fillId="0" borderId="0" xfId="0" applyNumberFormat="1" applyFont="1" applyBorder="1" applyAlignment="1" applyProtection="1">
      <alignment horizontal="righ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xf numFmtId="38" fontId="22" fillId="3" borderId="0" xfId="1" applyFont="1" applyFill="1" applyAlignment="1">
      <alignment vertical="center"/>
    </xf>
    <xf numFmtId="0" fontId="22" fillId="3" borderId="0" xfId="0" applyFont="1" applyFill="1" applyAlignment="1">
      <alignment horizontal="center" vertical="center"/>
    </xf>
    <xf numFmtId="0" fontId="22" fillId="3" borderId="0" xfId="0" applyFont="1" applyFill="1" applyAlignment="1">
      <alignment vertical="center"/>
    </xf>
    <xf numFmtId="0" fontId="12" fillId="7" borderId="0" xfId="0" applyFont="1" applyFill="1" applyAlignment="1" applyProtection="1">
      <alignment horizontal="center" vertical="center"/>
      <protection locked="0"/>
    </xf>
    <xf numFmtId="0" fontId="13" fillId="8" borderId="8" xfId="0" applyNumberFormat="1" applyFont="1" applyFill="1" applyBorder="1" applyAlignment="1" applyProtection="1">
      <alignment horizontal="center" vertical="center" wrapText="1"/>
    </xf>
    <xf numFmtId="0" fontId="14" fillId="8" borderId="24" xfId="0" applyNumberFormat="1" applyFont="1" applyFill="1" applyBorder="1" applyAlignment="1" applyProtection="1">
      <alignment vertical="center"/>
    </xf>
    <xf numFmtId="0" fontId="4" fillId="8" borderId="10" xfId="0" applyNumberFormat="1" applyFont="1" applyFill="1" applyBorder="1" applyAlignment="1" applyProtection="1">
      <alignment vertical="center" wrapText="1"/>
      <protection locked="0"/>
    </xf>
    <xf numFmtId="0" fontId="14" fillId="8" borderId="38" xfId="0" applyNumberFormat="1" applyFont="1" applyFill="1" applyBorder="1" applyAlignment="1" applyProtection="1">
      <alignment vertical="center"/>
    </xf>
    <xf numFmtId="49" fontId="10" fillId="8" borderId="26" xfId="0" applyNumberFormat="1" applyFont="1" applyFill="1" applyBorder="1" applyAlignment="1" applyProtection="1">
      <alignment horizontal="center" vertical="center" wrapText="1"/>
    </xf>
    <xf numFmtId="0" fontId="3" fillId="8" borderId="27" xfId="0" applyFont="1" applyFill="1" applyBorder="1" applyAlignment="1">
      <alignment horizontal="center" vertical="center"/>
    </xf>
    <xf numFmtId="49" fontId="10" fillId="8" borderId="15" xfId="0" applyNumberFormat="1" applyFont="1" applyFill="1" applyBorder="1" applyAlignment="1" applyProtection="1">
      <alignment horizontal="center" vertical="center" wrapText="1"/>
    </xf>
    <xf numFmtId="0" fontId="3" fillId="8" borderId="28" xfId="0" applyFont="1" applyFill="1" applyBorder="1" applyAlignment="1">
      <alignment horizontal="center" vertical="center"/>
    </xf>
    <xf numFmtId="49" fontId="10" fillId="8" borderId="29" xfId="0" applyNumberFormat="1" applyFont="1" applyFill="1" applyBorder="1" applyAlignment="1" applyProtection="1">
      <alignment horizontal="center" vertical="center" wrapText="1"/>
    </xf>
    <xf numFmtId="0" fontId="3" fillId="8" borderId="30" xfId="0" applyFont="1" applyFill="1" applyBorder="1" applyAlignment="1">
      <alignment horizontal="center" vertical="center"/>
    </xf>
    <xf numFmtId="0" fontId="3" fillId="8" borderId="39" xfId="0" applyFont="1" applyFill="1" applyBorder="1" applyAlignment="1">
      <alignment horizontal="center" vertical="center"/>
    </xf>
    <xf numFmtId="0" fontId="5" fillId="8" borderId="4" xfId="0" applyFont="1" applyFill="1" applyBorder="1" applyAlignment="1">
      <alignment horizontal="center" vertical="center"/>
    </xf>
    <xf numFmtId="0" fontId="27" fillId="8" borderId="40" xfId="0" applyNumberFormat="1" applyFont="1" applyFill="1" applyBorder="1" applyAlignment="1">
      <alignment horizontal="center" vertical="center" wrapText="1"/>
    </xf>
    <xf numFmtId="0" fontId="5" fillId="8" borderId="41" xfId="0" applyFont="1" applyFill="1" applyBorder="1" applyAlignment="1">
      <alignment horizontal="center" vertical="center"/>
    </xf>
    <xf numFmtId="0" fontId="5" fillId="8" borderId="42" xfId="0" applyFont="1" applyFill="1" applyBorder="1" applyAlignment="1">
      <alignment horizontal="center" vertical="center"/>
    </xf>
    <xf numFmtId="0" fontId="27" fillId="8" borderId="43" xfId="0" applyNumberFormat="1" applyFont="1" applyFill="1" applyBorder="1" applyAlignment="1" applyProtection="1">
      <alignment horizontal="center" vertical="center" wrapText="1"/>
    </xf>
    <xf numFmtId="0" fontId="5" fillId="8" borderId="44" xfId="0" applyFont="1" applyFill="1" applyBorder="1" applyAlignment="1">
      <alignment horizontal="center" vertical="center"/>
    </xf>
    <xf numFmtId="0" fontId="27" fillId="8" borderId="45" xfId="0" applyNumberFormat="1" applyFont="1" applyFill="1" applyBorder="1" applyAlignment="1" applyProtection="1">
      <alignment horizontal="center" vertical="center" wrapText="1"/>
    </xf>
    <xf numFmtId="0" fontId="5" fillId="8" borderId="46" xfId="0" applyFont="1" applyFill="1" applyBorder="1" applyAlignment="1">
      <alignment horizontal="center" vertical="center"/>
    </xf>
    <xf numFmtId="0" fontId="5" fillId="8" borderId="47" xfId="0" applyFont="1" applyFill="1" applyBorder="1" applyAlignment="1">
      <alignment horizontal="center" vertical="center"/>
    </xf>
    <xf numFmtId="0" fontId="27" fillId="0" borderId="0" xfId="0" applyFont="1" applyAlignment="1">
      <alignment vertical="center"/>
    </xf>
    <xf numFmtId="0" fontId="27" fillId="0" borderId="6" xfId="0" applyNumberFormat="1" applyFont="1" applyBorder="1" applyAlignment="1">
      <alignment horizontal="center" vertical="center" wrapText="1"/>
    </xf>
    <xf numFmtId="0" fontId="27" fillId="0" borderId="48" xfId="0" applyNumberFormat="1" applyFont="1" applyBorder="1" applyAlignment="1">
      <alignment horizontal="center" vertical="center" wrapText="1"/>
    </xf>
    <xf numFmtId="0" fontId="27" fillId="0" borderId="12" xfId="0" applyNumberFormat="1" applyFont="1" applyBorder="1" applyAlignment="1">
      <alignment vertical="center" wrapText="1"/>
    </xf>
    <xf numFmtId="0" fontId="27" fillId="0" borderId="13" xfId="0" applyNumberFormat="1" applyFont="1" applyBorder="1" applyAlignment="1">
      <alignment horizontal="center" vertical="center" wrapText="1"/>
    </xf>
    <xf numFmtId="0" fontId="27" fillId="0" borderId="5" xfId="0" applyFont="1" applyBorder="1" applyAlignment="1">
      <alignment vertical="center"/>
    </xf>
    <xf numFmtId="0" fontId="14" fillId="3" borderId="0" xfId="0" applyFont="1" applyFill="1" applyAlignment="1">
      <alignment horizontal="left" vertical="center"/>
    </xf>
    <xf numFmtId="38" fontId="12" fillId="3" borderId="0" xfId="1" applyFont="1" applyFill="1" applyAlignment="1">
      <alignment vertical="center"/>
    </xf>
    <xf numFmtId="0" fontId="27" fillId="0" borderId="0" xfId="0" applyFont="1" applyAlignment="1">
      <alignment vertical="center"/>
    </xf>
    <xf numFmtId="0" fontId="9" fillId="3" borderId="4" xfId="0" applyFont="1" applyFill="1" applyBorder="1" applyAlignment="1">
      <alignment horizontal="center" vertical="center"/>
    </xf>
    <xf numFmtId="38" fontId="14" fillId="3" borderId="4" xfId="0" applyNumberFormat="1" applyFont="1" applyFill="1" applyBorder="1" applyAlignment="1">
      <alignment horizontal="center" vertical="center"/>
    </xf>
    <xf numFmtId="0" fontId="22" fillId="8" borderId="0" xfId="0" applyFont="1" applyFill="1" applyAlignment="1">
      <alignment vertical="center"/>
    </xf>
    <xf numFmtId="0" fontId="24" fillId="8" borderId="0" xfId="0" applyFont="1" applyFill="1" applyAlignment="1">
      <alignment horizontal="center" vertical="top"/>
    </xf>
    <xf numFmtId="0" fontId="22" fillId="0" borderId="0" xfId="0" applyFont="1" applyFill="1" applyAlignment="1"/>
    <xf numFmtId="0" fontId="27" fillId="0" borderId="0" xfId="0" applyFont="1" applyBorder="1" applyAlignment="1">
      <alignment vertical="center"/>
    </xf>
    <xf numFmtId="0" fontId="27" fillId="0" borderId="2" xfId="0" applyFont="1" applyBorder="1" applyAlignment="1">
      <alignment vertical="center"/>
    </xf>
    <xf numFmtId="0" fontId="39" fillId="0" borderId="0" xfId="0" applyFont="1" applyAlignment="1">
      <alignment vertical="center"/>
    </xf>
    <xf numFmtId="0" fontId="40" fillId="3" borderId="4" xfId="0" applyFont="1" applyFill="1" applyBorder="1" applyAlignment="1">
      <alignment horizontal="center" vertical="center" shrinkToFit="1"/>
    </xf>
    <xf numFmtId="0" fontId="35" fillId="0" borderId="0" xfId="0" applyFont="1" applyAlignment="1">
      <alignment vertical="center"/>
    </xf>
    <xf numFmtId="0" fontId="5" fillId="0" borderId="0" xfId="0" applyFont="1" applyAlignment="1">
      <alignment vertical="center"/>
    </xf>
    <xf numFmtId="0" fontId="3" fillId="0" borderId="0" xfId="0" applyFont="1" applyAlignment="1" applyProtection="1">
      <alignment vertical="distributed" textRotation="255" indent="2"/>
    </xf>
    <xf numFmtId="0" fontId="3" fillId="0" borderId="0" xfId="0" applyFont="1" applyAlignment="1" applyProtection="1">
      <alignment horizontal="center" vertical="center"/>
    </xf>
    <xf numFmtId="0" fontId="3" fillId="0" borderId="0" xfId="0" applyFont="1" applyAlignment="1" applyProtection="1">
      <alignment horizontal="left" vertical="center" wrapText="1" indent="1"/>
    </xf>
    <xf numFmtId="0" fontId="3" fillId="0" borderId="0" xfId="0" applyFont="1" applyAlignment="1" applyProtection="1">
      <alignment horizontal="left" vertical="center" indent="1"/>
    </xf>
    <xf numFmtId="0" fontId="31" fillId="0" borderId="0" xfId="0" applyFont="1" applyAlignment="1" applyProtection="1">
      <alignment horizontal="center" vertical="center"/>
    </xf>
    <xf numFmtId="0" fontId="0" fillId="0" borderId="0" xfId="0" applyAlignment="1">
      <alignment vertical="center"/>
    </xf>
    <xf numFmtId="0" fontId="23" fillId="0" borderId="0" xfId="0" applyFont="1" applyAlignment="1">
      <alignment vertical="center"/>
    </xf>
    <xf numFmtId="0" fontId="0" fillId="0" borderId="0" xfId="0" applyAlignment="1">
      <alignment horizontal="right" vertical="center"/>
    </xf>
    <xf numFmtId="0" fontId="42" fillId="0" borderId="0" xfId="0" applyFont="1" applyAlignment="1">
      <alignment vertical="center"/>
    </xf>
    <xf numFmtId="0" fontId="43" fillId="0" borderId="0" xfId="0" applyFont="1" applyAlignment="1">
      <alignment vertical="center"/>
    </xf>
    <xf numFmtId="0" fontId="23" fillId="0" borderId="0" xfId="0" applyFont="1" applyAlignment="1">
      <alignment horizontal="right" vertical="center"/>
    </xf>
    <xf numFmtId="0" fontId="0" fillId="0" borderId="0" xfId="0" applyFill="1" applyAlignment="1">
      <alignment vertical="center"/>
    </xf>
    <xf numFmtId="0" fontId="0" fillId="10" borderId="0" xfId="0" applyFill="1" applyAlignment="1">
      <alignment vertical="center"/>
    </xf>
    <xf numFmtId="0" fontId="0" fillId="6" borderId="0" xfId="0" applyFill="1" applyAlignment="1">
      <alignment vertical="center"/>
    </xf>
    <xf numFmtId="0" fontId="0" fillId="3" borderId="0" xfId="0" applyFill="1" applyAlignment="1">
      <alignment vertical="center"/>
    </xf>
    <xf numFmtId="49" fontId="23" fillId="0" borderId="0" xfId="0" applyNumberFormat="1"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0" xfId="0" applyAlignment="1">
      <alignment vertical="top"/>
    </xf>
    <xf numFmtId="0" fontId="48" fillId="0" borderId="0" xfId="0" applyFont="1" applyAlignment="1"/>
    <xf numFmtId="0" fontId="49" fillId="0" borderId="0" xfId="0" applyFont="1" applyAlignment="1">
      <alignment vertical="center"/>
    </xf>
    <xf numFmtId="0" fontId="48" fillId="0" borderId="0" xfId="0" applyFont="1" applyAlignment="1">
      <alignment vertical="center"/>
    </xf>
    <xf numFmtId="0" fontId="50" fillId="0" borderId="0" xfId="0" applyFont="1" applyAlignment="1">
      <alignment vertical="center"/>
    </xf>
    <xf numFmtId="49" fontId="50" fillId="0" borderId="0" xfId="0" applyNumberFormat="1" applyFont="1" applyAlignment="1">
      <alignment vertical="center"/>
    </xf>
    <xf numFmtId="49" fontId="44" fillId="0" borderId="0" xfId="0" applyNumberFormat="1" applyFont="1" applyAlignment="1">
      <alignment vertical="center"/>
    </xf>
    <xf numFmtId="0" fontId="5" fillId="0" borderId="0" xfId="0" applyFont="1" applyAlignment="1">
      <alignment horizontal="center" vertical="center"/>
    </xf>
    <xf numFmtId="0" fontId="27" fillId="0" borderId="0" xfId="0" applyFont="1" applyBorder="1" applyAlignment="1">
      <alignment vertical="center"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protection locked="0"/>
    </xf>
    <xf numFmtId="0" fontId="5" fillId="0" borderId="0" xfId="0" applyFont="1" applyAlignment="1" applyProtection="1">
      <alignment horizontal="center" vertical="top"/>
      <protection locked="0"/>
    </xf>
    <xf numFmtId="0" fontId="27" fillId="0" borderId="0" xfId="0" applyFont="1" applyAlignment="1" applyProtection="1">
      <alignment horizontal="center" vertical="center"/>
    </xf>
    <xf numFmtId="0" fontId="5" fillId="0" borderId="0" xfId="0" applyFont="1" applyAlignment="1" applyProtection="1">
      <alignment horizontal="left" vertical="top"/>
      <protection locked="0"/>
    </xf>
    <xf numFmtId="0" fontId="27" fillId="0" borderId="0" xfId="0" applyFont="1" applyAlignment="1" applyProtection="1">
      <alignment horizontal="center"/>
    </xf>
    <xf numFmtId="0" fontId="10" fillId="3" borderId="4" xfId="0" applyFont="1" applyFill="1" applyBorder="1" applyAlignment="1">
      <alignment horizontal="center" vertical="center"/>
    </xf>
    <xf numFmtId="0" fontId="52" fillId="0" borderId="0" xfId="0" applyFont="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xf>
    <xf numFmtId="0" fontId="5" fillId="0" borderId="0" xfId="0" applyFont="1" applyBorder="1" applyAlignment="1" applyProtection="1">
      <alignment horizontal="distributed" vertical="center"/>
    </xf>
    <xf numFmtId="0" fontId="3" fillId="0" borderId="0" xfId="0" applyFont="1" applyBorder="1" applyAlignment="1" applyProtection="1">
      <alignment vertical="center"/>
    </xf>
    <xf numFmtId="0" fontId="5" fillId="0" borderId="0" xfId="0" applyFont="1" applyBorder="1" applyAlignment="1" applyProtection="1">
      <alignment vertical="center"/>
    </xf>
    <xf numFmtId="0" fontId="55" fillId="0" borderId="0" xfId="2" applyFont="1" applyAlignment="1" applyProtection="1">
      <alignment vertical="center"/>
    </xf>
    <xf numFmtId="0" fontId="58" fillId="0" borderId="0" xfId="0" applyFont="1" applyAlignment="1">
      <alignment vertical="center"/>
    </xf>
    <xf numFmtId="0" fontId="0" fillId="5" borderId="0" xfId="0" applyFill="1" applyAlignment="1">
      <alignment vertical="center"/>
    </xf>
    <xf numFmtId="49" fontId="48" fillId="0" borderId="0" xfId="0" applyNumberFormat="1" applyFont="1" applyAlignment="1">
      <alignment vertical="center"/>
    </xf>
    <xf numFmtId="49" fontId="0" fillId="0" borderId="0" xfId="0" applyNumberFormat="1" applyFont="1" applyAlignment="1">
      <alignment vertical="center"/>
    </xf>
    <xf numFmtId="0" fontId="0" fillId="0" borderId="0" xfId="0" applyAlignment="1"/>
    <xf numFmtId="0" fontId="54" fillId="0" borderId="0" xfId="2" applyAlignme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27" fillId="0" borderId="0" xfId="0" applyFont="1" applyAlignment="1">
      <alignment vertical="center"/>
    </xf>
    <xf numFmtId="38" fontId="5" fillId="0" borderId="0" xfId="0" applyNumberFormat="1" applyFont="1" applyAlignment="1">
      <alignment horizontal="center" vertical="center"/>
    </xf>
    <xf numFmtId="0" fontId="45" fillId="0" borderId="0" xfId="0" applyFont="1" applyAlignment="1">
      <alignment vertical="center"/>
    </xf>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3" fillId="6" borderId="0" xfId="0" applyFont="1" applyFill="1" applyAlignment="1" applyProtection="1">
      <alignment horizontal="center" vertical="center"/>
      <protection locked="0"/>
    </xf>
    <xf numFmtId="38" fontId="14" fillId="2" borderId="0" xfId="1" applyFont="1" applyFill="1" applyAlignment="1" applyProtection="1">
      <alignment vertical="center"/>
      <protection locked="0"/>
    </xf>
    <xf numFmtId="0" fontId="5" fillId="0" borderId="0" xfId="0" applyFont="1" applyAlignment="1">
      <alignment horizontal="center" vertical="center"/>
    </xf>
    <xf numFmtId="38" fontId="22" fillId="3" borderId="0" xfId="1" applyFont="1" applyFill="1" applyAlignment="1">
      <alignment vertical="center"/>
    </xf>
    <xf numFmtId="0" fontId="12" fillId="2" borderId="7"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22" fillId="3" borderId="0" xfId="0" applyFont="1" applyFill="1" applyAlignment="1">
      <alignment vertical="center"/>
    </xf>
    <xf numFmtId="0" fontId="14" fillId="6" borderId="0" xfId="0" applyFont="1" applyFill="1" applyAlignment="1" applyProtection="1">
      <alignment horizontal="center" vertical="center" wrapText="1"/>
      <protection locked="0"/>
    </xf>
    <xf numFmtId="0" fontId="17" fillId="0" borderId="0" xfId="0" applyFont="1" applyAlignment="1">
      <alignment horizontal="center" vertical="center"/>
    </xf>
    <xf numFmtId="0" fontId="5" fillId="0" borderId="0" xfId="0" applyFont="1" applyAlignment="1">
      <alignment horizontal="center" vertical="center"/>
    </xf>
    <xf numFmtId="0" fontId="27" fillId="0" borderId="0" xfId="0" applyFont="1" applyAlignment="1">
      <alignment vertical="center"/>
    </xf>
    <xf numFmtId="0" fontId="5" fillId="0" borderId="0" xfId="0" applyFont="1" applyAlignment="1">
      <alignment horizontal="center" vertical="center"/>
    </xf>
    <xf numFmtId="0" fontId="17" fillId="0" borderId="0" xfId="0" applyFont="1" applyAlignment="1">
      <alignment horizontal="center" vertical="center"/>
    </xf>
    <xf numFmtId="0" fontId="14" fillId="2" borderId="0" xfId="0" applyFont="1" applyFill="1" applyAlignment="1" applyProtection="1">
      <alignment horizontal="center" vertical="center"/>
      <protection locked="0"/>
    </xf>
    <xf numFmtId="0" fontId="14" fillId="3" borderId="0" xfId="0" applyFont="1" applyFill="1" applyAlignment="1"/>
    <xf numFmtId="0" fontId="5" fillId="0" borderId="0" xfId="0" applyFont="1" applyAlignment="1">
      <alignment vertical="center"/>
    </xf>
    <xf numFmtId="0" fontId="5"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left" vertical="center"/>
    </xf>
    <xf numFmtId="49" fontId="69" fillId="0" borderId="0" xfId="0" quotePrefix="1" applyNumberFormat="1" applyFont="1" applyAlignment="1">
      <alignment horizontal="left" vertical="top"/>
    </xf>
    <xf numFmtId="0" fontId="0" fillId="0" borderId="18" xfId="0" applyFont="1" applyFill="1" applyBorder="1" applyAlignment="1">
      <alignment vertical="center" wrapText="1"/>
    </xf>
    <xf numFmtId="3" fontId="0" fillId="0" borderId="18" xfId="0" applyNumberFormat="1" applyFill="1" applyBorder="1" applyAlignment="1">
      <alignment horizontal="right" vertical="center" wrapText="1"/>
    </xf>
    <xf numFmtId="0" fontId="23" fillId="0" borderId="53" xfId="0" applyFont="1" applyFill="1" applyBorder="1" applyAlignment="1">
      <alignment vertical="center" wrapText="1"/>
    </xf>
    <xf numFmtId="0" fontId="23" fillId="0" borderId="53" xfId="0" applyFont="1" applyBorder="1" applyAlignment="1">
      <alignment vertical="center" wrapText="1"/>
    </xf>
    <xf numFmtId="0" fontId="23" fillId="0" borderId="54" xfId="0" applyFont="1" applyBorder="1" applyAlignment="1">
      <alignment vertical="center" wrapText="1"/>
    </xf>
    <xf numFmtId="0" fontId="0" fillId="0" borderId="4" xfId="0" applyFont="1" applyFill="1" applyBorder="1" applyAlignment="1">
      <alignment vertical="center" wrapText="1"/>
    </xf>
    <xf numFmtId="3" fontId="0" fillId="0" borderId="4" xfId="0" applyNumberFormat="1" applyFill="1" applyBorder="1" applyAlignment="1">
      <alignment horizontal="right" vertical="center" wrapText="1"/>
    </xf>
    <xf numFmtId="0" fontId="71" fillId="3" borderId="0" xfId="0" applyFont="1" applyFill="1" applyAlignment="1">
      <alignment vertical="center"/>
    </xf>
    <xf numFmtId="0" fontId="4" fillId="0" borderId="0" xfId="0" applyFont="1" applyAlignment="1" applyProtection="1">
      <alignment horizontal="center" vertical="center"/>
      <protection locked="0"/>
    </xf>
    <xf numFmtId="0" fontId="27" fillId="0" borderId="0" xfId="0" applyFont="1" applyBorder="1" applyAlignment="1">
      <alignment wrapText="1"/>
    </xf>
    <xf numFmtId="0" fontId="5" fillId="0" borderId="0" xfId="0" applyFont="1" applyAlignment="1">
      <alignment horizontal="center" vertical="center"/>
    </xf>
    <xf numFmtId="0" fontId="5" fillId="0" borderId="0" xfId="0" applyFont="1" applyAlignment="1">
      <alignment horizontal="left" vertical="center"/>
    </xf>
    <xf numFmtId="0" fontId="22" fillId="2" borderId="0" xfId="0" applyFont="1" applyFill="1" applyAlignment="1" applyProtection="1">
      <alignment vertical="center"/>
      <protection locked="0"/>
    </xf>
    <xf numFmtId="0" fontId="14" fillId="2" borderId="0" xfId="0" applyFont="1" applyFill="1" applyAlignment="1" applyProtection="1">
      <alignment horizontal="center" vertical="center"/>
      <protection locked="0"/>
    </xf>
    <xf numFmtId="0" fontId="17"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horizontal="center" vertical="center"/>
    </xf>
    <xf numFmtId="0" fontId="27" fillId="0" borderId="0" xfId="0" applyFont="1" applyAlignment="1">
      <alignment vertical="center"/>
    </xf>
    <xf numFmtId="0" fontId="39" fillId="0" borderId="0" xfId="0" applyFont="1" applyAlignment="1">
      <alignment vertical="center"/>
    </xf>
    <xf numFmtId="0" fontId="75" fillId="0" borderId="0" xfId="0" applyFont="1" applyAlignment="1">
      <alignment vertical="center"/>
    </xf>
    <xf numFmtId="0" fontId="39" fillId="0" borderId="0" xfId="0" applyFont="1" applyAlignment="1"/>
    <xf numFmtId="0" fontId="79" fillId="0" borderId="0" xfId="0" applyFont="1" applyAlignment="1">
      <alignment horizontal="center" vertical="center"/>
    </xf>
    <xf numFmtId="0" fontId="80" fillId="0" borderId="0" xfId="0" applyFont="1" applyAlignment="1">
      <alignment horizontal="center" vertical="center"/>
    </xf>
    <xf numFmtId="0" fontId="64" fillId="0" borderId="0" xfId="0" applyFont="1" applyAlignment="1" applyProtection="1"/>
    <xf numFmtId="0" fontId="81" fillId="0" borderId="0" xfId="0" applyFont="1" applyAlignment="1">
      <alignment vertical="center"/>
    </xf>
    <xf numFmtId="0" fontId="64" fillId="0" borderId="0" xfId="0" applyFont="1" applyAlignment="1"/>
    <xf numFmtId="0" fontId="23" fillId="0" borderId="17" xfId="0" applyFont="1" applyBorder="1" applyAlignment="1" applyProtection="1">
      <alignment horizontal="center" vertical="center" wrapText="1"/>
    </xf>
    <xf numFmtId="0" fontId="12" fillId="7" borderId="0" xfId="0" applyFont="1" applyFill="1" applyAlignment="1" applyProtection="1">
      <alignment horizontal="center" vertical="center"/>
      <protection locked="0"/>
    </xf>
    <xf numFmtId="0" fontId="19" fillId="7" borderId="0" xfId="0" applyFont="1" applyFill="1" applyAlignment="1" applyProtection="1">
      <alignment horizontal="center" vertical="center"/>
      <protection locked="0"/>
    </xf>
    <xf numFmtId="0" fontId="13" fillId="0" borderId="0" xfId="0" applyFont="1" applyAlignment="1" applyProtection="1">
      <alignment vertical="center" wrapText="1"/>
    </xf>
    <xf numFmtId="0" fontId="85" fillId="0" borderId="0" xfId="2" applyFont="1" applyAlignment="1" applyProtection="1"/>
    <xf numFmtId="0" fontId="3" fillId="6" borderId="0" xfId="0" applyFont="1" applyFill="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23" fillId="0" borderId="17" xfId="0" applyFont="1" applyBorder="1" applyAlignment="1" applyProtection="1">
      <alignment horizontal="center" vertical="center" wrapText="1"/>
    </xf>
    <xf numFmtId="0" fontId="3" fillId="0" borderId="0" xfId="0" applyFont="1" applyAlignment="1" applyProtection="1">
      <alignment horizontal="center" vertical="center"/>
    </xf>
    <xf numFmtId="0" fontId="23" fillId="0" borderId="17" xfId="0" applyFont="1" applyBorder="1" applyAlignment="1" applyProtection="1">
      <alignment horizontal="center" vertical="center" wrapText="1"/>
    </xf>
    <xf numFmtId="0" fontId="3" fillId="0" borderId="0" xfId="0" applyFont="1" applyAlignment="1" applyProtection="1">
      <alignment horizontal="center" vertical="center"/>
    </xf>
    <xf numFmtId="0" fontId="23" fillId="0" borderId="17" xfId="0" applyFont="1" applyBorder="1" applyAlignment="1" applyProtection="1">
      <alignment horizontal="center" vertical="center" wrapText="1"/>
    </xf>
    <xf numFmtId="0" fontId="41" fillId="0" borderId="0" xfId="0" applyFont="1" applyAlignment="1">
      <alignment horizontal="left" vertical="center" wrapText="1" indent="1"/>
    </xf>
    <xf numFmtId="0" fontId="11" fillId="0" borderId="0" xfId="0" applyFont="1" applyAlignment="1">
      <alignment horizontal="center"/>
    </xf>
    <xf numFmtId="0" fontId="68" fillId="3" borderId="0" xfId="0" applyFont="1" applyFill="1" applyAlignment="1">
      <alignment horizontal="center" vertical="center"/>
    </xf>
    <xf numFmtId="0" fontId="50" fillId="0" borderId="0" xfId="0" applyFont="1" applyAlignment="1">
      <alignment wrapText="1"/>
    </xf>
    <xf numFmtId="38" fontId="15" fillId="11" borderId="0" xfId="1" applyFont="1" applyFill="1" applyAlignment="1" applyProtection="1">
      <alignment vertical="center"/>
      <protection locked="0"/>
    </xf>
    <xf numFmtId="0" fontId="31" fillId="0" borderId="0" xfId="0" applyFont="1" applyAlignment="1" applyProtection="1">
      <alignment horizontal="center" vertical="center"/>
    </xf>
    <xf numFmtId="38" fontId="15" fillId="2" borderId="0" xfId="1" applyFont="1" applyFill="1" applyAlignment="1" applyProtection="1">
      <alignment vertical="center"/>
      <protection locked="0"/>
    </xf>
    <xf numFmtId="0" fontId="27" fillId="14" borderId="0" xfId="0" applyFont="1" applyFill="1" applyAlignment="1">
      <alignment vertical="center" wrapText="1"/>
    </xf>
    <xf numFmtId="0" fontId="13" fillId="8" borderId="0" xfId="0" applyNumberFormat="1" applyFont="1" applyFill="1" applyBorder="1" applyAlignment="1" applyProtection="1">
      <alignment horizontal="center" vertical="center" wrapText="1"/>
    </xf>
    <xf numFmtId="0" fontId="13" fillId="8" borderId="0"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3" fillId="6" borderId="0" xfId="0" applyFont="1" applyFill="1" applyAlignment="1" applyProtection="1">
      <alignment horizontal="center" vertical="center"/>
      <protection locked="0"/>
    </xf>
    <xf numFmtId="0" fontId="26" fillId="0" borderId="0" xfId="0" applyFont="1" applyAlignment="1" applyProtection="1">
      <alignment vertical="center"/>
    </xf>
    <xf numFmtId="0" fontId="4" fillId="0" borderId="0" xfId="0" applyFont="1" applyAlignment="1" applyProtection="1">
      <alignment horizontal="right" vertical="center" indent="1"/>
    </xf>
    <xf numFmtId="0" fontId="26" fillId="0" borderId="0" xfId="0" applyFont="1" applyAlignment="1" applyProtection="1">
      <alignment horizontal="right" vertical="center"/>
    </xf>
    <xf numFmtId="0" fontId="18" fillId="0" borderId="0" xfId="0" applyFont="1" applyAlignment="1" applyProtection="1">
      <alignment vertical="center" wrapText="1"/>
    </xf>
    <xf numFmtId="0" fontId="18" fillId="0" borderId="0" xfId="0" applyFont="1" applyAlignment="1" applyProtection="1">
      <alignment vertical="center"/>
    </xf>
    <xf numFmtId="0" fontId="5" fillId="0" borderId="0" xfId="0" applyFont="1" applyAlignment="1" applyProtection="1">
      <alignment horizontal="distributed" vertical="center" indent="1"/>
    </xf>
    <xf numFmtId="0" fontId="3" fillId="0" borderId="0" xfId="0" applyFont="1" applyAlignment="1" applyProtection="1">
      <alignment horizontal="distributed" vertical="center" indent="2"/>
    </xf>
    <xf numFmtId="0" fontId="5" fillId="0" borderId="0" xfId="0" applyFont="1" applyAlignment="1" applyProtection="1">
      <alignment horizontal="left" vertical="center"/>
    </xf>
    <xf numFmtId="0" fontId="17" fillId="0" borderId="0" xfId="0" applyFont="1" applyAlignment="1" applyProtection="1">
      <alignment vertical="center" wrapText="1"/>
    </xf>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Alignment="1" applyProtection="1">
      <alignment horizontal="center" vertical="distributed" textRotation="255" indent="2"/>
    </xf>
    <xf numFmtId="0" fontId="5" fillId="0" borderId="0" xfId="0" applyFont="1" applyAlignment="1" applyProtection="1">
      <alignment horizontal="center" vertical="distributed" textRotation="255" indent="1"/>
    </xf>
    <xf numFmtId="0" fontId="3" fillId="0" borderId="0" xfId="0" applyFont="1" applyAlignment="1" applyProtection="1">
      <alignment horizontal="distributed" vertical="center" indent="1"/>
    </xf>
    <xf numFmtId="0" fontId="15" fillId="3" borderId="0" xfId="0" applyFont="1" applyFill="1" applyAlignment="1" applyProtection="1">
      <alignment vertical="center"/>
    </xf>
    <xf numFmtId="0" fontId="5" fillId="0" borderId="0" xfId="0" applyFont="1" applyAlignment="1" applyProtection="1">
      <alignment horizontal="right" vertical="top"/>
    </xf>
    <xf numFmtId="0" fontId="3" fillId="0" borderId="56" xfId="0" applyFont="1" applyBorder="1" applyAlignment="1" applyProtection="1">
      <alignment horizontal="center" vertical="center"/>
    </xf>
    <xf numFmtId="0" fontId="10" fillId="0" borderId="0" xfId="0" applyFont="1" applyAlignment="1" applyProtection="1">
      <alignment vertical="center"/>
    </xf>
    <xf numFmtId="0" fontId="5" fillId="0" borderId="0" xfId="0" applyFont="1" applyBorder="1" applyAlignment="1" applyProtection="1">
      <alignment horizontal="center" vertical="top"/>
    </xf>
    <xf numFmtId="0" fontId="5" fillId="0" borderId="0" xfId="0" applyFont="1" applyAlignment="1" applyProtection="1">
      <alignment horizontal="left" vertical="center" wrapText="1" indent="1"/>
    </xf>
    <xf numFmtId="0" fontId="5" fillId="0" borderId="0" xfId="0" applyFont="1" applyAlignment="1" applyProtection="1">
      <alignment horizontal="left" vertical="center" indent="1"/>
    </xf>
    <xf numFmtId="0" fontId="5" fillId="0" borderId="0" xfId="0" applyFont="1" applyAlignment="1" applyProtection="1">
      <alignment horizontal="distributed" vertical="center" wrapText="1" indent="1"/>
    </xf>
    <xf numFmtId="0" fontId="14" fillId="6" borderId="7" xfId="0" applyFont="1" applyFill="1" applyBorder="1" applyAlignment="1" applyProtection="1">
      <alignment horizontal="center" vertical="center"/>
      <protection locked="0"/>
    </xf>
    <xf numFmtId="0" fontId="3" fillId="0" borderId="0" xfId="0" applyFont="1" applyAlignment="1" applyProtection="1">
      <alignment vertical="distributed" textRotation="255" indent="2"/>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distributed" vertical="center"/>
    </xf>
    <xf numFmtId="0" fontId="3" fillId="6" borderId="0" xfId="0" applyFont="1" applyFill="1" applyAlignment="1" applyProtection="1">
      <alignment horizontal="center" vertical="center" wrapText="1"/>
      <protection locked="0"/>
    </xf>
    <xf numFmtId="0" fontId="3" fillId="0" borderId="0" xfId="0" applyFont="1" applyAlignment="1" applyProtection="1">
      <alignment horizontal="left" vertical="center" wrapText="1" indent="1"/>
    </xf>
    <xf numFmtId="0" fontId="3" fillId="0" borderId="0" xfId="0" applyFont="1" applyAlignment="1" applyProtection="1">
      <alignment horizontal="left" vertical="center" indent="1"/>
    </xf>
    <xf numFmtId="0" fontId="8" fillId="0" borderId="0" xfId="0" applyFont="1" applyAlignment="1" applyProtection="1">
      <alignment vertical="center"/>
    </xf>
    <xf numFmtId="0" fontId="3" fillId="0" borderId="0" xfId="0" applyFont="1" applyAlignment="1" applyProtection="1">
      <alignment horizontal="center" vertical="distributed" textRotation="255"/>
    </xf>
    <xf numFmtId="0" fontId="5" fillId="0" borderId="0" xfId="0" applyFont="1" applyBorder="1" applyAlignment="1" applyProtection="1">
      <alignment horizontal="distributed" vertical="top" indent="1"/>
    </xf>
    <xf numFmtId="0" fontId="9" fillId="0" borderId="0" xfId="0" applyFont="1" applyAlignment="1" applyProtection="1">
      <alignment horizontal="center" vertical="distributed" textRotation="255"/>
    </xf>
    <xf numFmtId="0" fontId="10" fillId="0" borderId="0" xfId="0" applyFont="1" applyAlignment="1" applyProtection="1">
      <alignment horizontal="center" vertical="distributed" textRotation="255"/>
    </xf>
    <xf numFmtId="0" fontId="12" fillId="6" borderId="0" xfId="0" applyFont="1" applyFill="1" applyAlignment="1" applyProtection="1">
      <alignment horizontal="center" vertical="center"/>
      <protection locked="0"/>
    </xf>
    <xf numFmtId="0" fontId="14" fillId="6" borderId="0" xfId="0" applyFont="1" applyFill="1" applyAlignment="1" applyProtection="1">
      <alignment horizontal="center" vertical="center"/>
      <protection locked="0"/>
    </xf>
    <xf numFmtId="0" fontId="10" fillId="3" borderId="0" xfId="0" applyFont="1" applyFill="1" applyAlignment="1" applyProtection="1">
      <alignment horizontal="center" vertical="center"/>
    </xf>
    <xf numFmtId="0" fontId="5" fillId="0" borderId="0" xfId="0" applyFont="1" applyAlignment="1" applyProtection="1">
      <alignment horizontal="right" vertical="center"/>
    </xf>
    <xf numFmtId="0" fontId="13" fillId="6" borderId="0" xfId="0" applyFont="1" applyFill="1" applyAlignment="1" applyProtection="1">
      <alignment horizontal="center" vertical="center"/>
      <protection locked="0"/>
    </xf>
    <xf numFmtId="0" fontId="3" fillId="0" borderId="0" xfId="0" applyFont="1" applyAlignment="1" applyProtection="1">
      <alignment horizontal="distributed" vertical="center" wrapText="1" indent="1"/>
    </xf>
    <xf numFmtId="0" fontId="83" fillId="5" borderId="0" xfId="0" applyFont="1" applyFill="1" applyAlignment="1" applyProtection="1">
      <alignment horizontal="center" vertical="center"/>
      <protection locked="0"/>
    </xf>
    <xf numFmtId="0" fontId="83" fillId="7" borderId="0" xfId="0" applyFont="1" applyFill="1" applyAlignment="1" applyProtection="1">
      <alignment horizontal="center" vertical="center"/>
      <protection locked="0"/>
    </xf>
    <xf numFmtId="0" fontId="13" fillId="0" borderId="0" xfId="0" applyFont="1" applyAlignment="1" applyProtection="1">
      <alignment horizontal="right" vertical="center" wrapText="1"/>
    </xf>
    <xf numFmtId="0" fontId="13" fillId="0" borderId="0" xfId="0" applyFont="1" applyAlignment="1" applyProtection="1">
      <alignment horizontal="right" vertical="center"/>
    </xf>
    <xf numFmtId="0" fontId="22" fillId="13" borderId="8" xfId="0" applyFont="1" applyFill="1" applyBorder="1" applyAlignment="1" applyProtection="1">
      <alignment horizontal="center" vertical="center"/>
    </xf>
    <xf numFmtId="0" fontId="22" fillId="13" borderId="10" xfId="0" applyFont="1" applyFill="1" applyBorder="1" applyAlignment="1" applyProtection="1">
      <alignment horizontal="center" vertical="center"/>
    </xf>
    <xf numFmtId="0" fontId="17" fillId="3" borderId="0" xfId="0" applyFont="1" applyFill="1" applyBorder="1" applyAlignment="1" applyProtection="1">
      <alignment horizontal="right" vertical="center"/>
    </xf>
    <xf numFmtId="38" fontId="14" fillId="3" borderId="0" xfId="1" applyFont="1" applyFill="1" applyBorder="1" applyAlignment="1" applyProtection="1">
      <alignment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9" fillId="3" borderId="8"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9" fillId="3" borderId="10" xfId="0" applyFont="1" applyFill="1" applyBorder="1" applyAlignment="1">
      <alignment horizontal="center" vertical="center" shrinkToFit="1"/>
    </xf>
    <xf numFmtId="0" fontId="27" fillId="0" borderId="3" xfId="0" applyFont="1" applyBorder="1" applyAlignment="1" applyProtection="1">
      <alignment horizontal="center"/>
    </xf>
    <xf numFmtId="0" fontId="17" fillId="5" borderId="0" xfId="0" applyFont="1" applyFill="1" applyAlignment="1" applyProtection="1">
      <alignment horizontal="right" vertical="center"/>
      <protection locked="0"/>
    </xf>
    <xf numFmtId="38" fontId="14" fillId="3" borderId="0" xfId="1" applyFont="1" applyFill="1" applyAlignment="1" applyProtection="1">
      <alignment vertical="center"/>
    </xf>
    <xf numFmtId="0" fontId="14" fillId="6" borderId="11" xfId="0"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0" fontId="22" fillId="8" borderId="31" xfId="0" applyNumberFormat="1" applyFont="1" applyFill="1" applyBorder="1" applyAlignment="1" applyProtection="1">
      <alignment horizontal="center" vertical="center" wrapText="1"/>
    </xf>
    <xf numFmtId="0" fontId="22" fillId="8" borderId="36" xfId="0" applyNumberFormat="1" applyFont="1" applyFill="1" applyBorder="1" applyAlignment="1" applyProtection="1">
      <alignment horizontal="center" vertical="center" wrapText="1"/>
    </xf>
    <xf numFmtId="0" fontId="22" fillId="8" borderId="35" xfId="0" applyNumberFormat="1" applyFont="1" applyFill="1" applyBorder="1" applyAlignment="1" applyProtection="1">
      <alignment horizontal="center" vertical="center" wrapText="1"/>
    </xf>
    <xf numFmtId="0" fontId="22" fillId="8" borderId="37" xfId="0" applyNumberFormat="1" applyFont="1" applyFill="1" applyBorder="1" applyAlignment="1" applyProtection="1">
      <alignment horizontal="center" vertical="center" wrapText="1"/>
    </xf>
    <xf numFmtId="0" fontId="22" fillId="8" borderId="32" xfId="0" applyNumberFormat="1" applyFont="1" applyFill="1" applyBorder="1" applyAlignment="1" applyProtection="1">
      <alignment horizontal="center" vertical="center" textRotation="255" wrapText="1"/>
    </xf>
    <xf numFmtId="0" fontId="22" fillId="8" borderId="33" xfId="0" applyNumberFormat="1" applyFont="1" applyFill="1" applyBorder="1" applyAlignment="1" applyProtection="1">
      <alignment horizontal="center" vertical="center" textRotation="255" wrapText="1"/>
    </xf>
    <xf numFmtId="0" fontId="22" fillId="8" borderId="34" xfId="0" applyNumberFormat="1" applyFont="1" applyFill="1" applyBorder="1" applyAlignment="1" applyProtection="1">
      <alignment horizontal="center" vertical="center" textRotation="255" wrapText="1"/>
    </xf>
    <xf numFmtId="0" fontId="13" fillId="8" borderId="25" xfId="0" applyNumberFormat="1" applyFont="1" applyFill="1" applyBorder="1" applyAlignment="1" applyProtection="1">
      <alignment horizontal="center" vertical="center" wrapText="1"/>
    </xf>
    <xf numFmtId="0" fontId="3" fillId="0" borderId="56" xfId="0" applyFont="1" applyBorder="1" applyAlignment="1">
      <alignment horizontal="center" vertical="center"/>
    </xf>
    <xf numFmtId="0" fontId="10" fillId="0" borderId="0" xfId="0" applyFont="1" applyAlignment="1">
      <alignment vertical="center"/>
    </xf>
    <xf numFmtId="0" fontId="3" fillId="6" borderId="0" xfId="0" applyFont="1" applyFill="1" applyAlignment="1" applyProtection="1">
      <alignment vertical="top"/>
      <protection locked="0"/>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distributed" textRotation="255" indent="7"/>
    </xf>
    <xf numFmtId="0" fontId="3" fillId="0" borderId="0" xfId="0" applyFont="1" applyAlignment="1">
      <alignment horizontal="left" vertical="center"/>
    </xf>
    <xf numFmtId="0" fontId="3" fillId="0" borderId="0" xfId="0" applyFont="1" applyAlignment="1">
      <alignment horizontal="distributed" vertical="center" indent="1"/>
    </xf>
    <xf numFmtId="0" fontId="3" fillId="0" borderId="0" xfId="0" applyFont="1" applyAlignment="1">
      <alignment horizontal="distributed" vertical="center" indent="2"/>
    </xf>
    <xf numFmtId="0" fontId="3" fillId="0" borderId="0" xfId="0" applyFont="1" applyAlignment="1">
      <alignment horizontal="center" vertical="distributed" textRotation="255" indent="1"/>
    </xf>
    <xf numFmtId="49" fontId="17"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NumberFormat="1" applyFont="1" applyBorder="1" applyAlignment="1" applyProtection="1">
      <alignment horizontal="center" vertical="center"/>
    </xf>
    <xf numFmtId="0" fontId="17" fillId="0" borderId="0" xfId="0" applyNumberFormat="1" applyFont="1" applyBorder="1" applyAlignment="1" applyProtection="1">
      <alignment horizontal="distributed" vertical="center" indent="1"/>
    </xf>
    <xf numFmtId="0" fontId="4" fillId="0" borderId="0" xfId="0" applyFont="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left" vertical="center" inden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distributed" textRotation="255" indent="3"/>
    </xf>
    <xf numFmtId="0" fontId="18" fillId="0" borderId="0" xfId="0" applyFont="1" applyAlignment="1">
      <alignment horizontal="center" vertical="center"/>
    </xf>
    <xf numFmtId="0" fontId="4" fillId="0" borderId="0" xfId="0" applyNumberFormat="1" applyFont="1" applyBorder="1" applyAlignment="1" applyProtection="1">
      <alignment horizontal="center" vertical="center"/>
    </xf>
    <xf numFmtId="0" fontId="17" fillId="0" borderId="0" xfId="0" applyNumberFormat="1" applyFont="1" applyFill="1" applyBorder="1" applyAlignment="1" applyProtection="1">
      <alignment horizontal="distributed" vertical="center" indent="1"/>
    </xf>
    <xf numFmtId="0" fontId="18" fillId="0" borderId="0" xfId="0" applyNumberFormat="1" applyFont="1" applyFill="1" applyBorder="1" applyAlignment="1" applyProtection="1">
      <alignment horizontal="center" vertical="center"/>
    </xf>
    <xf numFmtId="0" fontId="18" fillId="0" borderId="0" xfId="0" applyNumberFormat="1" applyFont="1" applyBorder="1" applyAlignment="1" applyProtection="1">
      <alignment horizontal="center" vertical="center"/>
    </xf>
    <xf numFmtId="0" fontId="16" fillId="0" borderId="0" xfId="0" applyFont="1" applyAlignment="1">
      <alignment horizontal="left" vertical="center"/>
    </xf>
    <xf numFmtId="0" fontId="15" fillId="3" borderId="0" xfId="0" applyFont="1" applyFill="1" applyAlignment="1">
      <alignment horizontal="center" vertical="center"/>
    </xf>
    <xf numFmtId="0" fontId="17" fillId="0" borderId="0" xfId="0" applyFont="1" applyAlignment="1">
      <alignment horizontal="center"/>
    </xf>
    <xf numFmtId="0" fontId="15" fillId="2" borderId="0" xfId="0" applyFont="1" applyFill="1" applyAlignment="1" applyProtection="1">
      <alignment horizontal="center" vertical="center"/>
      <protection locked="0"/>
    </xf>
    <xf numFmtId="49" fontId="3" fillId="0" borderId="0" xfId="0" applyNumberFormat="1" applyFont="1" applyAlignment="1">
      <alignment horizontal="center" vertical="center"/>
    </xf>
    <xf numFmtId="0" fontId="3" fillId="0" borderId="0" xfId="0" applyFont="1" applyAlignment="1">
      <alignment horizontal="center" vertical="distributed" textRotation="255" indent="2"/>
    </xf>
    <xf numFmtId="0" fontId="3" fillId="0" borderId="0" xfId="0" applyFont="1" applyAlignment="1">
      <alignment horizontal="distributed" vertical="center" indent="3"/>
    </xf>
    <xf numFmtId="0" fontId="27" fillId="0" borderId="0" xfId="0" applyFont="1" applyAlignment="1">
      <alignment vertical="center"/>
    </xf>
    <xf numFmtId="0" fontId="6" fillId="0" borderId="0" xfId="0" applyNumberFormat="1" applyFont="1" applyBorder="1" applyAlignment="1" applyProtection="1">
      <alignment horizontal="center" vertical="center"/>
    </xf>
    <xf numFmtId="0" fontId="3" fillId="0" borderId="0" xfId="0" applyFont="1" applyAlignment="1">
      <alignment horizontal="center" vertical="center"/>
    </xf>
    <xf numFmtId="38" fontId="15" fillId="2" borderId="0" xfId="1" applyFont="1" applyFill="1" applyAlignment="1" applyProtection="1">
      <alignment horizontal="center" vertical="center"/>
      <protection locked="0"/>
    </xf>
    <xf numFmtId="0" fontId="5" fillId="0" borderId="0" xfId="0" applyFont="1" applyAlignment="1">
      <alignment vertical="distributed" textRotation="255"/>
    </xf>
    <xf numFmtId="0" fontId="9" fillId="0" borderId="0" xfId="0" applyFont="1" applyAlignment="1">
      <alignment horizontal="center" vertical="distributed" textRotation="255"/>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vertical="center"/>
    </xf>
    <xf numFmtId="179" fontId="12" fillId="2" borderId="0" xfId="0" applyNumberFormat="1" applyFont="1" applyFill="1" applyAlignment="1" applyProtection="1">
      <alignment horizontal="right" vertical="center" indent="1"/>
      <protection locked="0"/>
    </xf>
    <xf numFmtId="0" fontId="3" fillId="0" borderId="0" xfId="0" applyFont="1" applyAlignment="1">
      <alignment horizontal="distributed" vertical="center" indent="4"/>
    </xf>
    <xf numFmtId="3" fontId="12" fillId="2" borderId="0" xfId="0" applyNumberFormat="1" applyFont="1" applyFill="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19" fillId="0" borderId="0" xfId="0" applyFont="1" applyAlignment="1">
      <alignment horizontal="distributed" vertical="center"/>
    </xf>
    <xf numFmtId="0" fontId="5" fillId="0" borderId="0" xfId="0" applyFont="1" applyAlignment="1">
      <alignment horizontal="left" vertical="center" wrapText="1" indent="1"/>
    </xf>
    <xf numFmtId="0" fontId="27" fillId="0" borderId="55" xfId="0" applyFont="1" applyBorder="1" applyAlignment="1">
      <alignment wrapText="1"/>
    </xf>
    <xf numFmtId="0" fontId="27" fillId="0" borderId="0" xfId="0" applyFont="1" applyBorder="1" applyAlignment="1">
      <alignment wrapText="1"/>
    </xf>
    <xf numFmtId="0" fontId="27" fillId="3" borderId="0" xfId="0" applyFont="1" applyFill="1" applyAlignment="1">
      <alignment wrapText="1"/>
    </xf>
    <xf numFmtId="0" fontId="5" fillId="0" borderId="0" xfId="0" applyFont="1" applyAlignment="1">
      <alignment vertical="center"/>
    </xf>
    <xf numFmtId="0" fontId="5" fillId="0" borderId="0" xfId="0" applyFont="1" applyAlignment="1">
      <alignment horizontal="center" vertical="center"/>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top"/>
      <protection locked="0"/>
    </xf>
    <xf numFmtId="38" fontId="14" fillId="3" borderId="0" xfId="0" applyNumberFormat="1" applyFont="1" applyFill="1" applyAlignment="1">
      <alignment vertical="center"/>
    </xf>
    <xf numFmtId="0" fontId="14" fillId="3" borderId="0" xfId="0" applyFont="1" applyFill="1" applyAlignment="1">
      <alignment vertical="center"/>
    </xf>
    <xf numFmtId="0" fontId="5" fillId="0" borderId="0" xfId="0" applyFont="1" applyAlignment="1"/>
    <xf numFmtId="0" fontId="5" fillId="0" borderId="0" xfId="0" applyFont="1" applyAlignment="1">
      <alignment horizontal="distributed" vertical="center" indent="2"/>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0" xfId="0" applyFont="1" applyAlignment="1">
      <alignment horizontal="distributed" vertical="center" indent="1"/>
    </xf>
    <xf numFmtId="0" fontId="18" fillId="0" borderId="0" xfId="0" applyFont="1" applyAlignment="1">
      <alignment horizontal="right" vertical="center"/>
    </xf>
    <xf numFmtId="0" fontId="5" fillId="0" borderId="0" xfId="0" applyFont="1" applyAlignment="1">
      <alignment horizontal="distributed" vertical="center" indent="4"/>
    </xf>
    <xf numFmtId="0" fontId="5" fillId="0" borderId="0" xfId="0" applyFont="1" applyAlignment="1">
      <alignment horizontal="center"/>
    </xf>
    <xf numFmtId="0" fontId="22" fillId="3" borderId="0" xfId="0" applyFont="1" applyFill="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distributed" vertical="center" indent="3"/>
    </xf>
    <xf numFmtId="0" fontId="3" fillId="0" borderId="0" xfId="0" applyFont="1" applyAlignment="1">
      <alignment horizontal="distributed" vertical="center" indent="11"/>
    </xf>
    <xf numFmtId="0" fontId="17" fillId="0" borderId="0" xfId="0" applyFont="1" applyAlignment="1">
      <alignment horizontal="center" vertical="center" textRotation="255"/>
    </xf>
    <xf numFmtId="0" fontId="5" fillId="0" borderId="0" xfId="0" applyFont="1" applyAlignment="1">
      <alignment horizontal="center" vertical="distributed" textRotation="255"/>
    </xf>
    <xf numFmtId="0" fontId="5" fillId="0" borderId="0" xfId="0" applyFont="1" applyAlignment="1">
      <alignment horizontal="distributed" vertical="center" wrapText="1" indent="2"/>
    </xf>
    <xf numFmtId="0" fontId="19" fillId="0" borderId="0" xfId="0" applyFont="1" applyAlignment="1">
      <alignment vertical="center"/>
    </xf>
    <xf numFmtId="0" fontId="16" fillId="0" borderId="0" xfId="0" applyFont="1" applyAlignment="1">
      <alignment horizontal="distributed" vertical="center"/>
    </xf>
    <xf numFmtId="0" fontId="5" fillId="0" borderId="0" xfId="0" applyFont="1" applyAlignment="1">
      <alignment vertical="center" wrapText="1"/>
    </xf>
    <xf numFmtId="0" fontId="5" fillId="0" borderId="0" xfId="0" applyFont="1" applyAlignment="1">
      <alignment horizontal="right" vertical="top"/>
    </xf>
    <xf numFmtId="0" fontId="22" fillId="3" borderId="0" xfId="0" applyFont="1" applyFill="1" applyAlignment="1">
      <alignment vertical="center"/>
    </xf>
    <xf numFmtId="0" fontId="17" fillId="0" borderId="0" xfId="0" applyFont="1" applyAlignment="1">
      <alignment horizontal="center" vertical="distributed" textRotation="255" indent="1"/>
    </xf>
    <xf numFmtId="0" fontId="17" fillId="0" borderId="0" xfId="0" applyFont="1" applyAlignment="1">
      <alignment horizontal="distributed" vertical="center" indent="2"/>
    </xf>
    <xf numFmtId="0" fontId="3" fillId="0" borderId="0" xfId="0" applyFont="1" applyAlignment="1">
      <alignment horizontal="distributed" vertical="center" indent="5"/>
    </xf>
    <xf numFmtId="0" fontId="20" fillId="0" borderId="0" xfId="0" applyFont="1" applyAlignment="1">
      <alignment horizontal="center" vertical="center" textRotation="255"/>
    </xf>
    <xf numFmtId="0" fontId="5" fillId="0" borderId="0" xfId="0" applyFont="1" applyAlignment="1">
      <alignment horizontal="right" vertical="center"/>
    </xf>
    <xf numFmtId="0" fontId="5" fillId="0" borderId="0" xfId="0" applyFont="1" applyAlignment="1">
      <alignment horizontal="distributed" vertical="center" wrapText="1" indent="1"/>
    </xf>
    <xf numFmtId="0" fontId="19" fillId="0" borderId="0" xfId="0" applyFont="1" applyAlignment="1">
      <alignment horizontal="left" vertical="center"/>
    </xf>
    <xf numFmtId="0" fontId="22" fillId="8" borderId="0" xfId="0" applyFont="1" applyFill="1" applyAlignment="1">
      <alignment horizontal="center" vertical="center" wrapText="1"/>
    </xf>
    <xf numFmtId="0" fontId="17" fillId="0" borderId="0" xfId="0" applyFont="1" applyAlignment="1">
      <alignment horizontal="distributed" vertical="center"/>
    </xf>
    <xf numFmtId="0" fontId="17" fillId="0" borderId="0" xfId="0" applyFont="1" applyAlignment="1"/>
    <xf numFmtId="0" fontId="14" fillId="3" borderId="0" xfId="0" applyFont="1" applyFill="1" applyAlignment="1">
      <alignment horizontal="left" vertical="center"/>
    </xf>
    <xf numFmtId="0" fontId="5" fillId="0" borderId="0" xfId="0" applyFont="1" applyAlignment="1">
      <alignment horizontal="left" vertical="center"/>
    </xf>
    <xf numFmtId="38" fontId="12" fillId="3" borderId="0" xfId="1" applyFont="1" applyFill="1" applyAlignment="1">
      <alignment vertical="center"/>
    </xf>
    <xf numFmtId="0" fontId="17" fillId="0" borderId="0" xfId="0" applyFont="1" applyAlignment="1">
      <alignment horizontal="distributed" vertical="center" indent="5"/>
    </xf>
    <xf numFmtId="0" fontId="17" fillId="0" borderId="0" xfId="0" applyFont="1" applyAlignment="1">
      <alignment horizontal="left"/>
    </xf>
    <xf numFmtId="0" fontId="11" fillId="3" borderId="0" xfId="0" applyFont="1" applyFill="1" applyAlignment="1">
      <alignment horizontal="center" vertical="center"/>
    </xf>
    <xf numFmtId="38" fontId="14" fillId="3" borderId="0" xfId="1" applyFont="1" applyFill="1" applyAlignment="1">
      <alignment vertical="center"/>
    </xf>
    <xf numFmtId="0" fontId="5"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distributed" vertical="center" wrapText="1" indent="1"/>
    </xf>
    <xf numFmtId="0" fontId="17" fillId="0" borderId="0" xfId="0" applyFont="1" applyAlignment="1">
      <alignment horizontal="distributed" vertical="center" indent="1"/>
    </xf>
    <xf numFmtId="38" fontId="14" fillId="3" borderId="0" xfId="1" applyFont="1" applyFill="1" applyAlignment="1"/>
    <xf numFmtId="9" fontId="17" fillId="0" borderId="0" xfId="0" applyNumberFormat="1" applyFont="1" applyAlignment="1">
      <alignment horizontal="center" vertical="top"/>
    </xf>
    <xf numFmtId="0" fontId="17" fillId="0" borderId="0" xfId="0" applyFont="1" applyAlignment="1">
      <alignment horizontal="center" vertical="top"/>
    </xf>
    <xf numFmtId="0" fontId="21" fillId="0" borderId="0" xfId="0" applyFont="1" applyAlignment="1">
      <alignment horizontal="center" vertical="center" textRotation="255"/>
    </xf>
    <xf numFmtId="0" fontId="5" fillId="0" borderId="0" xfId="0" applyFont="1" applyAlignment="1">
      <alignment horizontal="center" vertical="center" textRotation="255"/>
    </xf>
    <xf numFmtId="0" fontId="5" fillId="0" borderId="0" xfId="0" applyFont="1" applyAlignment="1">
      <alignment horizontal="center" vertical="distributed" textRotation="255" wrapText="1"/>
    </xf>
    <xf numFmtId="38" fontId="14" fillId="2" borderId="0" xfId="1" applyFont="1" applyFill="1" applyAlignment="1" applyProtection="1">
      <alignment vertical="center"/>
      <protection locked="0"/>
    </xf>
    <xf numFmtId="0" fontId="14" fillId="2" borderId="0" xfId="0" applyFont="1" applyFill="1" applyAlignment="1" applyProtection="1">
      <alignment vertical="center"/>
      <protection locked="0"/>
    </xf>
    <xf numFmtId="0" fontId="5" fillId="0" borderId="0" xfId="0" applyFont="1" applyAlignment="1">
      <alignment horizontal="left" vertical="top"/>
    </xf>
    <xf numFmtId="0" fontId="14" fillId="3" borderId="0" xfId="0" applyFont="1" applyFill="1" applyAlignment="1"/>
    <xf numFmtId="0" fontId="17" fillId="0" borderId="0" xfId="0" applyFont="1" applyAlignment="1">
      <alignment horizontal="right" vertical="top"/>
    </xf>
    <xf numFmtId="38" fontId="22" fillId="3" borderId="0" xfId="1" applyFont="1" applyFill="1" applyAlignment="1">
      <alignment horizontal="center"/>
    </xf>
    <xf numFmtId="0" fontId="5" fillId="0" borderId="0" xfId="0" applyFont="1" applyAlignment="1">
      <alignment horizontal="distributed"/>
    </xf>
    <xf numFmtId="0" fontId="18" fillId="0" borderId="0" xfId="0" applyFont="1" applyAlignment="1">
      <alignment vertical="center" wrapText="1"/>
    </xf>
    <xf numFmtId="0" fontId="18"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vertical="top"/>
    </xf>
    <xf numFmtId="0" fontId="13" fillId="0" borderId="0" xfId="0" applyFont="1" applyAlignment="1">
      <alignment horizontal="center" vertical="distributed" textRotation="255" indent="6"/>
    </xf>
    <xf numFmtId="0" fontId="17" fillId="0" borderId="0" xfId="0" applyFont="1" applyAlignment="1">
      <alignment horizontal="center" vertical="distributed" textRotation="255" indent="2"/>
    </xf>
    <xf numFmtId="38" fontId="14" fillId="3" borderId="0" xfId="1" applyFont="1" applyFill="1" applyAlignment="1">
      <alignment horizontal="right" indent="1"/>
    </xf>
    <xf numFmtId="0" fontId="14" fillId="2" borderId="0" xfId="0" applyFont="1" applyFill="1" applyAlignment="1" applyProtection="1">
      <protection locked="0"/>
    </xf>
    <xf numFmtId="0" fontId="5" fillId="0" borderId="0" xfId="0" applyFont="1" applyAlignment="1">
      <alignment horizontal="center" vertical="top"/>
    </xf>
    <xf numFmtId="0" fontId="13" fillId="0" borderId="0" xfId="0" applyFont="1" applyAlignment="1">
      <alignment horizontal="center" vertical="distributed" textRotation="255" indent="4"/>
    </xf>
    <xf numFmtId="0" fontId="17" fillId="0" borderId="0" xfId="0" applyFont="1" applyAlignment="1">
      <alignment horizontal="left" vertical="center" wrapText="1" indent="1"/>
    </xf>
    <xf numFmtId="0" fontId="17" fillId="0" borderId="0" xfId="0" applyFont="1" applyAlignment="1">
      <alignment horizontal="left" vertical="center" indent="1"/>
    </xf>
    <xf numFmtId="0" fontId="17" fillId="0" borderId="0" xfId="0" applyFont="1" applyAlignment="1">
      <alignment horizontal="righ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22" fillId="2" borderId="0" xfId="0" applyFont="1" applyFill="1" applyAlignment="1" applyProtection="1">
      <alignment vertical="center"/>
      <protection locked="0"/>
    </xf>
    <xf numFmtId="0" fontId="4" fillId="0" borderId="0" xfId="0" applyFont="1" applyAlignment="1">
      <alignment horizontal="left" vertical="top" wrapText="1"/>
    </xf>
    <xf numFmtId="0" fontId="18" fillId="0" borderId="0" xfId="0" applyFont="1" applyAlignment="1">
      <alignment horizontal="center" vertical="top" wrapText="1"/>
    </xf>
    <xf numFmtId="0" fontId="18" fillId="0" borderId="0" xfId="0" applyFont="1" applyAlignment="1">
      <alignment horizontal="center" vertical="top"/>
    </xf>
    <xf numFmtId="0" fontId="27" fillId="0" borderId="0" xfId="0" applyFont="1" applyAlignment="1">
      <alignment vertical="center" wrapText="1"/>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0" fontId="27" fillId="0" borderId="0" xfId="0" applyFont="1" applyAlignment="1">
      <alignment horizontal="center" vertical="center" wrapText="1"/>
    </xf>
    <xf numFmtId="0" fontId="27" fillId="0" borderId="3" xfId="0" applyFont="1" applyBorder="1" applyAlignment="1">
      <alignment horizontal="center" vertical="center" wrapText="1"/>
    </xf>
    <xf numFmtId="0" fontId="17" fillId="0" borderId="0" xfId="0" applyFont="1" applyAlignment="1">
      <alignment horizontal="right" vertical="center" wrapText="1"/>
    </xf>
    <xf numFmtId="0" fontId="27" fillId="9" borderId="0" xfId="0" applyFont="1" applyFill="1" applyAlignment="1">
      <alignment horizontal="left" vertical="center" wrapText="1" indent="2"/>
    </xf>
    <xf numFmtId="0" fontId="27" fillId="12" borderId="0" xfId="0" applyFont="1" applyFill="1" applyAlignment="1">
      <alignment horizontal="left" vertical="center" wrapText="1" indent="2"/>
    </xf>
    <xf numFmtId="0" fontId="27" fillId="0" borderId="5" xfId="0" applyNumberFormat="1" applyFont="1" applyBorder="1" applyAlignment="1">
      <alignment horizontal="center" vertical="center" wrapText="1"/>
    </xf>
    <xf numFmtId="0" fontId="27" fillId="0" borderId="48"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0" fontId="27" fillId="0" borderId="15" xfId="0" applyNumberFormat="1" applyFont="1" applyBorder="1" applyAlignment="1">
      <alignment horizontal="center" vertical="center" wrapText="1"/>
    </xf>
    <xf numFmtId="0" fontId="27" fillId="0" borderId="29"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38" fontId="22" fillId="3" borderId="49" xfId="1" applyFont="1" applyFill="1" applyBorder="1" applyAlignment="1">
      <alignment vertical="center"/>
    </xf>
    <xf numFmtId="38" fontId="22" fillId="3" borderId="50" xfId="1" applyFont="1" applyFill="1" applyBorder="1" applyAlignment="1">
      <alignment vertical="center"/>
    </xf>
    <xf numFmtId="38" fontId="22" fillId="3" borderId="51" xfId="1" applyFont="1" applyFill="1" applyBorder="1" applyAlignment="1">
      <alignment vertical="center"/>
    </xf>
    <xf numFmtId="38" fontId="22" fillId="3" borderId="52" xfId="1" applyFont="1" applyFill="1" applyBorder="1" applyAlignment="1">
      <alignment vertical="center"/>
    </xf>
    <xf numFmtId="0" fontId="19" fillId="0" borderId="0" xfId="0" applyFont="1" applyAlignment="1"/>
    <xf numFmtId="0" fontId="19" fillId="0" borderId="0" xfId="0" applyFont="1" applyAlignment="1">
      <alignment horizontal="center" vertical="center"/>
    </xf>
    <xf numFmtId="38" fontId="22" fillId="3" borderId="0" xfId="1" applyFont="1" applyFill="1" applyAlignment="1">
      <alignment vertical="center"/>
    </xf>
    <xf numFmtId="0" fontId="5" fillId="0" borderId="0" xfId="0" applyFont="1" applyAlignment="1">
      <alignment horizontal="left" vertical="center" indent="1"/>
    </xf>
    <xf numFmtId="0" fontId="18" fillId="0" borderId="0" xfId="0" applyFont="1" applyAlignment="1">
      <alignment wrapText="1"/>
    </xf>
    <xf numFmtId="0" fontId="18" fillId="0" borderId="0" xfId="0" applyFont="1" applyAlignment="1"/>
    <xf numFmtId="0" fontId="4" fillId="0" borderId="0" xfId="0" applyFont="1" applyAlignment="1">
      <alignment wrapText="1"/>
    </xf>
    <xf numFmtId="0" fontId="4" fillId="0" borderId="0" xfId="0" applyFont="1" applyAlignment="1"/>
    <xf numFmtId="38" fontId="22" fillId="2" borderId="0" xfId="1" applyFont="1" applyFill="1" applyAlignment="1" applyProtection="1">
      <alignment vertical="center"/>
      <protection locked="0"/>
    </xf>
    <xf numFmtId="0" fontId="19" fillId="0" borderId="0" xfId="0" applyFont="1" applyAlignment="1">
      <alignment horizontal="center" vertical="distributed" textRotation="255" indent="2"/>
    </xf>
    <xf numFmtId="0" fontId="4" fillId="0" borderId="0" xfId="0" applyFont="1" applyAlignment="1">
      <alignment horizontal="center" vertical="center" textRotation="255"/>
    </xf>
    <xf numFmtId="0" fontId="7" fillId="0" borderId="0" xfId="0" applyFont="1" applyAlignment="1">
      <alignment horizontal="center" vertical="center" textRotation="255"/>
    </xf>
    <xf numFmtId="0" fontId="17" fillId="0" borderId="0" xfId="0" applyFont="1" applyAlignment="1">
      <alignment horizontal="distributed" vertical="center" indent="3"/>
    </xf>
    <xf numFmtId="0" fontId="4" fillId="0" borderId="0" xfId="0" applyFont="1" applyAlignment="1">
      <alignment horizontal="distributed" vertical="center" wrapText="1"/>
    </xf>
    <xf numFmtId="0" fontId="19" fillId="0" borderId="0" xfId="0" applyFont="1" applyAlignment="1">
      <alignment horizontal="center" vertical="distributed" textRotation="255" indent="5"/>
    </xf>
    <xf numFmtId="2" fontId="22" fillId="3" borderId="0" xfId="0" applyNumberFormat="1" applyFont="1" applyFill="1" applyAlignment="1">
      <alignment horizontal="center" vertical="center"/>
    </xf>
    <xf numFmtId="0" fontId="5" fillId="0" borderId="0" xfId="0" applyFont="1" applyAlignment="1">
      <alignment horizontal="center" vertical="distributed" textRotation="255" indent="2"/>
    </xf>
    <xf numFmtId="0" fontId="4" fillId="0" borderId="0" xfId="0" applyFont="1" applyAlignment="1">
      <alignment horizontal="center" vertical="center" wrapText="1"/>
    </xf>
    <xf numFmtId="180" fontId="22" fillId="2" borderId="0" xfId="1" applyNumberFormat="1" applyFont="1" applyFill="1" applyAlignment="1" applyProtection="1">
      <alignment vertical="center"/>
      <protection locked="0"/>
    </xf>
    <xf numFmtId="180" fontId="22" fillId="3" borderId="0" xfId="1" applyNumberFormat="1" applyFont="1" applyFill="1" applyAlignment="1">
      <alignment vertical="center" shrinkToFit="1"/>
    </xf>
    <xf numFmtId="0" fontId="4"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horizontal="center" shrinkToFit="1"/>
    </xf>
    <xf numFmtId="0" fontId="4" fillId="0" borderId="0" xfId="0" applyFont="1" applyAlignment="1">
      <alignment horizontal="center"/>
    </xf>
    <xf numFmtId="180" fontId="22" fillId="3" borderId="0" xfId="1" applyNumberFormat="1" applyFont="1" applyFill="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distributed" textRotation="255" indent="1"/>
    </xf>
    <xf numFmtId="0" fontId="18" fillId="0" borderId="0" xfId="0" applyFont="1" applyAlignment="1">
      <alignment horizontal="right" vertical="top"/>
    </xf>
    <xf numFmtId="0" fontId="22" fillId="3" borderId="0" xfId="0" applyFont="1" applyFill="1" applyAlignment="1">
      <alignment horizontal="center" vertical="center"/>
    </xf>
    <xf numFmtId="0" fontId="24" fillId="3" borderId="0" xfId="0" applyFont="1" applyFill="1" applyAlignment="1">
      <alignment horizontal="center" vertical="center" wrapText="1"/>
    </xf>
    <xf numFmtId="0" fontId="18" fillId="0" borderId="0" xfId="0" applyFont="1" applyAlignment="1">
      <alignment horizontal="center" vertical="center" wrapText="1"/>
    </xf>
    <xf numFmtId="38" fontId="22" fillId="3" borderId="0" xfId="1" applyFont="1" applyFill="1" applyAlignment="1">
      <alignment horizontal="center" vertical="center"/>
    </xf>
    <xf numFmtId="0" fontId="13" fillId="2" borderId="0" xfId="0" applyFont="1" applyFill="1" applyAlignment="1" applyProtection="1">
      <alignment horizontal="center" vertical="center"/>
      <protection locked="0"/>
    </xf>
    <xf numFmtId="0" fontId="18" fillId="0" borderId="0" xfId="0" applyFont="1" applyAlignment="1">
      <alignment horizontal="distributed" vertical="center" wrapText="1"/>
    </xf>
    <xf numFmtId="0" fontId="18" fillId="0" borderId="0" xfId="0" applyFont="1" applyAlignment="1">
      <alignment horizontal="distributed" vertical="center"/>
    </xf>
    <xf numFmtId="49" fontId="4" fillId="0" borderId="0" xfId="0" applyNumberFormat="1" applyFont="1" applyAlignment="1">
      <alignment horizontal="center" vertical="center"/>
    </xf>
    <xf numFmtId="0" fontId="18" fillId="0" borderId="0" xfId="0" applyFont="1" applyAlignment="1">
      <alignment vertical="top" wrapText="1"/>
    </xf>
    <xf numFmtId="0" fontId="18" fillId="0" borderId="0" xfId="0" applyFont="1" applyAlignment="1">
      <alignment vertical="top"/>
    </xf>
    <xf numFmtId="38" fontId="22" fillId="3" borderId="0" xfId="0" applyNumberFormat="1" applyFont="1" applyFill="1" applyAlignment="1">
      <alignment vertical="center"/>
    </xf>
    <xf numFmtId="38" fontId="14" fillId="3" borderId="0" xfId="1" applyFont="1" applyFill="1" applyAlignment="1">
      <alignment vertical="center" shrinkToFit="1"/>
    </xf>
    <xf numFmtId="38" fontId="22" fillId="3" borderId="0" xfId="1" applyFont="1" applyFill="1" applyAlignment="1"/>
    <xf numFmtId="0" fontId="22" fillId="3" borderId="0" xfId="0" applyFont="1" applyFill="1" applyAlignment="1"/>
    <xf numFmtId="38" fontId="71" fillId="3" borderId="0" xfId="1" applyFont="1" applyFill="1" applyAlignment="1">
      <alignment vertical="center"/>
    </xf>
    <xf numFmtId="0" fontId="27" fillId="0" borderId="0" xfId="0" applyFont="1" applyAlignment="1">
      <alignment horizontal="center" vertical="center"/>
    </xf>
    <xf numFmtId="181" fontId="69" fillId="0" borderId="0" xfId="0" applyNumberFormat="1" applyFont="1" applyFill="1" applyBorder="1" applyAlignment="1">
      <alignment horizontal="left" vertical="center"/>
    </xf>
    <xf numFmtId="0" fontId="14" fillId="3" borderId="6" xfId="0" applyNumberFormat="1" applyFont="1" applyFill="1" applyBorder="1" applyAlignment="1">
      <alignment horizontal="center" vertical="center"/>
    </xf>
    <xf numFmtId="0" fontId="14" fillId="3" borderId="13" xfId="0" applyNumberFormat="1" applyFont="1" applyFill="1" applyBorder="1" applyAlignment="1">
      <alignment horizontal="center" vertical="center"/>
    </xf>
    <xf numFmtId="0" fontId="14" fillId="3" borderId="57" xfId="0" applyNumberFormat="1" applyFont="1" applyFill="1" applyBorder="1" applyAlignment="1">
      <alignment horizontal="center" vertical="center"/>
    </xf>
    <xf numFmtId="0" fontId="14" fillId="3" borderId="58" xfId="0" applyNumberFormat="1" applyFont="1" applyFill="1" applyBorder="1" applyAlignment="1">
      <alignment horizontal="center" vertical="center"/>
    </xf>
    <xf numFmtId="0" fontId="81" fillId="13" borderId="6" xfId="0" applyFont="1" applyFill="1" applyBorder="1" applyAlignment="1" applyProtection="1">
      <alignment horizontal="center" vertical="center"/>
    </xf>
    <xf numFmtId="0" fontId="81" fillId="13" borderId="2" xfId="0" applyFont="1" applyFill="1" applyBorder="1" applyAlignment="1" applyProtection="1">
      <alignment horizontal="center" vertical="center"/>
    </xf>
    <xf numFmtId="0" fontId="81" fillId="13" borderId="57" xfId="0" applyFont="1" applyFill="1" applyBorder="1" applyAlignment="1" applyProtection="1">
      <alignment horizontal="center" vertical="center"/>
    </xf>
    <xf numFmtId="0" fontId="81" fillId="13" borderId="13" xfId="0" applyFont="1" applyFill="1" applyBorder="1" applyAlignment="1" applyProtection="1">
      <alignment horizontal="center" vertical="center"/>
    </xf>
    <xf numFmtId="0" fontId="81" fillId="13" borderId="3" xfId="0" applyFont="1" applyFill="1" applyBorder="1" applyAlignment="1" applyProtection="1">
      <alignment horizontal="center" vertical="center"/>
    </xf>
    <xf numFmtId="0" fontId="81" fillId="13" borderId="58" xfId="0" applyFont="1" applyFill="1" applyBorder="1" applyAlignment="1" applyProtection="1">
      <alignment horizontal="center" vertical="center"/>
    </xf>
    <xf numFmtId="0" fontId="13" fillId="0" borderId="0" xfId="0" applyFont="1" applyAlignment="1" applyProtection="1">
      <alignment horizontal="center" vertical="center" wrapText="1"/>
    </xf>
    <xf numFmtId="0" fontId="13" fillId="0" borderId="59" xfId="0" applyFont="1" applyBorder="1" applyAlignment="1" applyProtection="1">
      <alignment horizontal="center"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0" xfId="0" applyFont="1" applyAlignment="1"/>
    <xf numFmtId="0" fontId="27" fillId="0" borderId="0" xfId="0" applyFont="1" applyAlignment="1">
      <alignment vertical="top"/>
    </xf>
    <xf numFmtId="0" fontId="14" fillId="6" borderId="0" xfId="0" applyFont="1" applyFill="1" applyAlignment="1" applyProtection="1">
      <alignment horizontal="center" vertical="center" wrapText="1"/>
      <protection locked="0"/>
    </xf>
    <xf numFmtId="0" fontId="8" fillId="0" borderId="0" xfId="0" applyFont="1" applyAlignment="1">
      <alignment horizontal="left" vertical="center"/>
    </xf>
    <xf numFmtId="0" fontId="17" fillId="0" borderId="0" xfId="0" applyFont="1" applyAlignment="1">
      <alignment horizontal="center" vertical="distributed" textRotation="255"/>
    </xf>
    <xf numFmtId="0" fontId="17" fillId="0" borderId="0" xfId="0" applyFont="1" applyAlignment="1">
      <alignment horizontal="distributed" vertical="center" indent="8"/>
    </xf>
    <xf numFmtId="0" fontId="4" fillId="6" borderId="0" xfId="0" applyFont="1" applyFill="1" applyAlignment="1" applyProtection="1">
      <alignment horizontal="center" vertical="center"/>
      <protection locked="0"/>
    </xf>
    <xf numFmtId="38" fontId="14" fillId="4" borderId="0" xfId="1" applyFont="1" applyFill="1" applyAlignment="1">
      <alignment vertical="center"/>
    </xf>
    <xf numFmtId="180" fontId="14" fillId="3" borderId="0" xfId="1" applyNumberFormat="1" applyFont="1" applyFill="1" applyAlignment="1">
      <alignment vertical="center"/>
    </xf>
    <xf numFmtId="0" fontId="17" fillId="0" borderId="56" xfId="0" applyFont="1" applyBorder="1" applyAlignment="1">
      <alignment horizontal="center" vertical="center"/>
    </xf>
    <xf numFmtId="0" fontId="70" fillId="4" borderId="0" xfId="0" applyFont="1" applyFill="1" applyAlignment="1">
      <alignment vertical="center" wrapText="1"/>
    </xf>
    <xf numFmtId="0" fontId="13" fillId="4" borderId="0" xfId="0" applyFont="1" applyFill="1" applyAlignment="1">
      <alignment vertical="center" wrapText="1"/>
    </xf>
    <xf numFmtId="0" fontId="10" fillId="0" borderId="0" xfId="0" applyFont="1" applyAlignment="1">
      <alignment horizontal="distributed" vertical="center"/>
    </xf>
    <xf numFmtId="0" fontId="10" fillId="0" borderId="0" xfId="0" applyFont="1" applyAlignment="1">
      <alignment horizontal="center" vertical="center"/>
    </xf>
    <xf numFmtId="0" fontId="8" fillId="0" borderId="0" xfId="0" applyFont="1" applyAlignment="1">
      <alignment horizontal="center" vertical="center" shrinkToFit="1"/>
    </xf>
    <xf numFmtId="0" fontId="17" fillId="0" borderId="0" xfId="0" applyFont="1" applyAlignment="1">
      <alignment horizontal="distributed" vertical="center" wrapText="1"/>
    </xf>
    <xf numFmtId="0" fontId="3" fillId="0" borderId="0" xfId="0" applyFont="1" applyAlignment="1">
      <alignment horizontal="distributed" vertical="center" wrapText="1" indent="1"/>
    </xf>
    <xf numFmtId="0" fontId="20" fillId="0" borderId="0" xfId="0" applyFont="1" applyAlignment="1">
      <alignment horizontal="center" vertical="distributed" textRotation="255" indent="7"/>
    </xf>
    <xf numFmtId="0" fontId="17" fillId="0" borderId="0" xfId="0" applyFont="1" applyAlignment="1">
      <alignment horizontal="distributed" vertical="center" indent="4"/>
    </xf>
    <xf numFmtId="0" fontId="18" fillId="0" borderId="0" xfId="0" applyFont="1" applyAlignment="1">
      <alignment horizontal="distributed" vertical="center" wrapText="1" indent="1"/>
    </xf>
    <xf numFmtId="0" fontId="18" fillId="0" borderId="0" xfId="0" applyFont="1" applyAlignment="1">
      <alignment horizontal="distributed" vertical="center" indent="1"/>
    </xf>
    <xf numFmtId="0" fontId="20" fillId="0" borderId="0" xfId="0" applyFont="1" applyAlignment="1">
      <alignment horizontal="center" vertical="distributed" textRotation="255" indent="3"/>
    </xf>
    <xf numFmtId="0" fontId="19" fillId="0" borderId="0" xfId="0" applyFont="1" applyAlignment="1">
      <alignment horizontal="center" vertical="distributed" textRotation="255" indent="1"/>
    </xf>
    <xf numFmtId="0" fontId="17" fillId="0" borderId="0" xfId="0" applyFont="1" applyAlignment="1">
      <alignment horizontal="center" vertical="distributed" textRotation="255" wrapText="1" indent="1"/>
    </xf>
    <xf numFmtId="0" fontId="4" fillId="0" borderId="0" xfId="0" applyFont="1" applyAlignment="1">
      <alignment horizontal="distributed" vertical="center" wrapText="1" indent="1"/>
    </xf>
    <xf numFmtId="0" fontId="4" fillId="0" borderId="0" xfId="0" applyFont="1" applyAlignment="1">
      <alignment horizontal="distributed" vertical="center" indent="1"/>
    </xf>
    <xf numFmtId="0" fontId="5" fillId="0" borderId="0" xfId="0" applyFont="1" applyAlignment="1">
      <alignment horizontal="center" vertical="center" shrinkToFit="1"/>
    </xf>
    <xf numFmtId="0" fontId="5" fillId="0" borderId="0" xfId="0" applyNumberFormat="1" applyFont="1" applyBorder="1" applyAlignment="1" applyProtection="1">
      <alignment horizontal="center"/>
    </xf>
    <xf numFmtId="38" fontId="14" fillId="3" borderId="0" xfId="1" applyFont="1" applyFill="1" applyAlignment="1">
      <alignment horizontal="center"/>
    </xf>
    <xf numFmtId="0" fontId="4" fillId="0" borderId="0" xfId="0" applyFont="1" applyAlignment="1">
      <alignment horizontal="center" wrapText="1"/>
    </xf>
    <xf numFmtId="0" fontId="26" fillId="0" borderId="0" xfId="0" applyFont="1" applyAlignment="1">
      <alignment horizontal="center" vertical="center" wrapText="1"/>
    </xf>
    <xf numFmtId="178" fontId="14" fillId="3" borderId="0" xfId="1" applyNumberFormat="1" applyFont="1" applyFill="1" applyAlignment="1">
      <alignment vertical="center"/>
    </xf>
    <xf numFmtId="0" fontId="4" fillId="0" borderId="0" xfId="0" applyFont="1" applyAlignment="1">
      <alignment horizontal="left" vertical="center" wrapText="1"/>
    </xf>
    <xf numFmtId="0" fontId="21" fillId="3" borderId="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3" xfId="0" applyFont="1" applyBorder="1" applyAlignment="1">
      <alignment horizontal="center" vertical="center" shrinkToFit="1"/>
    </xf>
    <xf numFmtId="0" fontId="27" fillId="9" borderId="0" xfId="0" applyFont="1" applyFill="1" applyAlignment="1">
      <alignment horizontal="left" vertical="center" wrapText="1" indent="1"/>
    </xf>
    <xf numFmtId="0" fontId="5" fillId="0" borderId="0" xfId="0" applyFont="1" applyAlignment="1">
      <alignment horizontal="right" vertical="center" wrapText="1"/>
    </xf>
    <xf numFmtId="0" fontId="25" fillId="0" borderId="0" xfId="0" applyFont="1" applyAlignment="1">
      <alignment horizontal="distributed" vertical="center"/>
    </xf>
    <xf numFmtId="0" fontId="5" fillId="0" borderId="0" xfId="0" applyFont="1" applyAlignment="1">
      <alignment horizontal="right" vertical="top" shrinkToFit="1"/>
    </xf>
    <xf numFmtId="0" fontId="5" fillId="0" borderId="0" xfId="0" applyFont="1" applyAlignment="1">
      <alignment vertical="top"/>
    </xf>
    <xf numFmtId="0" fontId="39" fillId="0" borderId="0" xfId="0" applyFont="1" applyAlignment="1"/>
    <xf numFmtId="0" fontId="13" fillId="2" borderId="0" xfId="0" applyFont="1" applyFill="1" applyAlignment="1" applyProtection="1">
      <alignment vertical="center"/>
      <protection locked="0"/>
    </xf>
    <xf numFmtId="0" fontId="39" fillId="0" borderId="0" xfId="0" applyFont="1" applyAlignment="1">
      <alignment vertical="center"/>
    </xf>
    <xf numFmtId="38" fontId="22" fillId="3" borderId="0" xfId="1" applyFont="1" applyFill="1" applyAlignment="1">
      <alignment vertical="center" shrinkToFit="1"/>
    </xf>
    <xf numFmtId="0" fontId="26" fillId="0" borderId="0" xfId="0" applyFont="1" applyAlignment="1">
      <alignment horizontal="center"/>
    </xf>
    <xf numFmtId="0" fontId="18" fillId="0" borderId="0" xfId="0" applyFont="1" applyAlignment="1">
      <alignment horizontal="left" vertical="center" wrapText="1"/>
    </xf>
    <xf numFmtId="0" fontId="71" fillId="3" borderId="0" xfId="0" applyFont="1" applyFill="1" applyAlignment="1">
      <alignment vertical="center"/>
    </xf>
    <xf numFmtId="0" fontId="18" fillId="0" borderId="0" xfId="0" applyFont="1" applyAlignment="1">
      <alignment horizontal="center"/>
    </xf>
    <xf numFmtId="0" fontId="5" fillId="3" borderId="0" xfId="0" applyFont="1" applyFill="1" applyAlignment="1">
      <alignment horizontal="center" vertical="center"/>
    </xf>
    <xf numFmtId="177" fontId="12" fillId="3" borderId="0" xfId="0" applyNumberFormat="1" applyFont="1" applyFill="1" applyAlignment="1">
      <alignment horizontal="center" vertical="center"/>
    </xf>
    <xf numFmtId="0" fontId="12" fillId="3" borderId="0" xfId="0" applyFont="1" applyFill="1" applyAlignment="1">
      <alignment horizontal="center" vertical="center"/>
    </xf>
    <xf numFmtId="0" fontId="5" fillId="0" borderId="0" xfId="0" applyFont="1" applyAlignment="1">
      <alignment horizontal="center" vertical="top" textRotation="255"/>
    </xf>
    <xf numFmtId="180" fontId="14" fillId="2" borderId="0" xfId="1" applyNumberFormat="1" applyFont="1" applyFill="1" applyAlignment="1" applyProtection="1">
      <alignment vertical="center"/>
      <protection locked="0"/>
    </xf>
    <xf numFmtId="0" fontId="26" fillId="0" borderId="0" xfId="0" applyFont="1" applyAlignment="1">
      <alignment vertical="center" wrapText="1"/>
    </xf>
    <xf numFmtId="0" fontId="19" fillId="0" borderId="0" xfId="0" applyFont="1" applyAlignment="1">
      <alignment horizontal="center" vertical="distributed" textRotation="255" indent="3"/>
    </xf>
    <xf numFmtId="177" fontId="12" fillId="3" borderId="0" xfId="1" applyNumberFormat="1" applyFont="1" applyFill="1" applyAlignment="1">
      <alignment horizontal="center" vertical="center"/>
    </xf>
    <xf numFmtId="0" fontId="17" fillId="0" borderId="0" xfId="0" applyFont="1" applyAlignment="1">
      <alignment horizontal="distributed" indent="1"/>
    </xf>
    <xf numFmtId="0" fontId="13" fillId="3" borderId="0" xfId="0" applyFont="1" applyFill="1" applyAlignment="1" applyProtection="1">
      <alignment horizontal="center" vertical="center"/>
    </xf>
    <xf numFmtId="0" fontId="13" fillId="3" borderId="0" xfId="0" applyFont="1" applyFill="1" applyAlignment="1" applyProtection="1">
      <alignment horizontal="center"/>
    </xf>
    <xf numFmtId="0" fontId="5" fillId="0" borderId="0" xfId="0" applyFont="1" applyAlignment="1">
      <alignment horizontal="left" wrapText="1"/>
    </xf>
    <xf numFmtId="0" fontId="5" fillId="0" borderId="0" xfId="0" applyFont="1" applyAlignment="1">
      <alignment horizontal="left" indent="1"/>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center" wrapText="1"/>
    </xf>
    <xf numFmtId="0" fontId="19" fillId="0" borderId="0" xfId="0" applyFont="1" applyAlignment="1">
      <alignment horizontal="center" vertical="top"/>
    </xf>
    <xf numFmtId="0" fontId="19" fillId="0" borderId="0" xfId="0" applyFont="1" applyAlignment="1">
      <alignment horizontal="distributed" vertical="top"/>
    </xf>
    <xf numFmtId="0" fontId="5" fillId="0" borderId="0" xfId="0" applyFont="1" applyAlignment="1">
      <alignment horizontal="left" vertical="top" indent="1"/>
    </xf>
    <xf numFmtId="0" fontId="5" fillId="0" borderId="0" xfId="0" applyFont="1" applyAlignment="1">
      <alignment horizontal="distributed" wrapText="1" indent="1"/>
    </xf>
    <xf numFmtId="180" fontId="12" fillId="3" borderId="0" xfId="1" applyNumberFormat="1" applyFont="1" applyFill="1" applyAlignment="1">
      <alignment vertical="center"/>
    </xf>
    <xf numFmtId="38" fontId="12" fillId="4" borderId="0" xfId="1" applyFont="1" applyFill="1" applyAlignment="1">
      <alignment vertical="center"/>
    </xf>
    <xf numFmtId="0" fontId="5" fillId="0" borderId="0" xfId="0" applyFont="1" applyAlignment="1">
      <alignment horizontal="distributed" vertical="top"/>
    </xf>
    <xf numFmtId="0" fontId="19" fillId="0" borderId="0" xfId="0" applyFont="1" applyAlignment="1">
      <alignment horizontal="center" vertical="distributed" textRotation="255"/>
    </xf>
    <xf numFmtId="0" fontId="19" fillId="0" borderId="0" xfId="0" applyFont="1" applyAlignment="1">
      <alignment horizontal="center" vertical="top" textRotation="255"/>
    </xf>
    <xf numFmtId="0" fontId="32" fillId="0" borderId="0" xfId="0" applyFont="1" applyAlignment="1">
      <alignment horizontal="distributed" vertical="center"/>
    </xf>
    <xf numFmtId="0" fontId="17" fillId="0" borderId="0" xfId="0" applyFont="1" applyAlignment="1">
      <alignment horizontal="center" vertical="distributed" textRotation="255" indent="3"/>
    </xf>
    <xf numFmtId="0" fontId="5" fillId="0" borderId="56" xfId="0" applyFont="1" applyBorder="1" applyAlignment="1">
      <alignment horizontal="center" vertical="center"/>
    </xf>
    <xf numFmtId="0" fontId="23" fillId="0" borderId="17"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20"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63" fillId="0" borderId="17" xfId="0" applyFont="1" applyBorder="1" applyAlignment="1" applyProtection="1">
      <alignment horizontal="center" vertical="center" wrapText="1"/>
    </xf>
    <xf numFmtId="0" fontId="63" fillId="0" borderId="19" xfId="0" applyFont="1" applyBorder="1" applyAlignment="1" applyProtection="1">
      <alignment horizontal="center" vertical="center" wrapText="1"/>
    </xf>
    <xf numFmtId="0" fontId="30" fillId="0" borderId="21" xfId="0" applyFont="1" applyBorder="1" applyAlignment="1" applyProtection="1">
      <alignment horizontal="center" vertical="center"/>
    </xf>
  </cellXfs>
  <cellStyles count="3">
    <cellStyle name="ハイパーリンク" xfId="2" builtinId="8"/>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color rgb="FF99FFCC"/>
      <color rgb="FFC1FFE0"/>
      <color rgb="FFFF99FF"/>
      <color rgb="FF66FF99"/>
      <color rgb="FFD5EFFF"/>
      <color rgb="FFFFFF99"/>
      <color rgb="FFFFFF6D"/>
      <color rgb="FFA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AA$17" lockText="1"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checked="Checked" lockText="1"/>
</file>

<file path=xl/ctrlProps/ctrlProp14.xml><?xml version="1.0" encoding="utf-8"?>
<formControlPr xmlns="http://schemas.microsoft.com/office/spreadsheetml/2009/9/main" objectType="CheckBox" fmlaLink="$AQ$38" lockText="1" noThreeD="1"/>
</file>

<file path=xl/ctrlProps/ctrlProp2.xml><?xml version="1.0" encoding="utf-8"?>
<formControlPr xmlns="http://schemas.microsoft.com/office/spreadsheetml/2009/9/main" objectType="Radio" firstButton="1" fmlaLink="$AA$26"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AP$30"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65298;&#34920;'!AP38"/><Relationship Id="rId1" Type="http://schemas.openxmlformats.org/officeDocument/2006/relationships/hyperlink" Target="#'&#65297;&#34920;&#12398;&#65298;'!Z26"/></Relationships>
</file>

<file path=xl/drawings/_rels/drawing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5.png"/></Relationships>
</file>

<file path=xl/drawings/_rels/drawing5.xml.rels><?xml version="1.0" encoding="UTF-8" standalone="yes"?>
<Relationships xmlns="http://schemas.openxmlformats.org/package/2006/relationships"><Relationship Id="rId3" Type="http://schemas.openxmlformats.org/officeDocument/2006/relationships/hyperlink" Target="#'&#65298;&#34920;'!AM29"/><Relationship Id="rId2" Type="http://schemas.openxmlformats.org/officeDocument/2006/relationships/hyperlink" Target="#'&#65297;&#34920;&#12398;&#65297;'!Y17"/><Relationship Id="rId1" Type="http://schemas.openxmlformats.org/officeDocument/2006/relationships/hyperlink" Target="#'&#65297;&#34920;&#12398;&#65298;'!Z26"/><Relationship Id="rId4" Type="http://schemas.openxmlformats.org/officeDocument/2006/relationships/image" Target="../media/image15.png"/></Relationships>
</file>

<file path=xl/drawings/_rels/drawing6.xml.rels><?xml version="1.0" encoding="UTF-8" standalone="yes"?>
<Relationships xmlns="http://schemas.openxmlformats.org/package/2006/relationships"><Relationship Id="rId3" Type="http://schemas.openxmlformats.org/officeDocument/2006/relationships/hyperlink" Target="#'&#65297;&#34920;&#12398;&#65297;'!I6"/><Relationship Id="rId2" Type="http://schemas.openxmlformats.org/officeDocument/2006/relationships/image" Target="../media/image16.jpg"/><Relationship Id="rId1" Type="http://schemas.openxmlformats.org/officeDocument/2006/relationships/hyperlink" Target="#'&#65297;&#34920;&#12398;&#65298;'!Z26"/><Relationship Id="rId5" Type="http://schemas.openxmlformats.org/officeDocument/2006/relationships/image" Target="../media/image15.png"/><Relationship Id="rId4" Type="http://schemas.openxmlformats.org/officeDocument/2006/relationships/image" Target="../media/image17.jpg"/></Relationships>
</file>

<file path=xl/drawings/_rels/drawing7.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hyperlink" Target="#'&#65297;&#34920;&#12398;&#65297;'!I33"/></Relationships>
</file>

<file path=xl/drawings/_rels/drawing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65297;&#34920;&#12398;&#65297;'!Y17"/><Relationship Id="rId1" Type="http://schemas.openxmlformats.org/officeDocument/2006/relationships/hyperlink" Target="#'&#65298;&#34920;'!AM29"/></Relationships>
</file>

<file path=xl/drawings/_rels/drawing9.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65301;&#34920;'!H26"/><Relationship Id="rId1" Type="http://schemas.openxmlformats.org/officeDocument/2006/relationships/hyperlink" Target="#'&#65297;&#34920;&#12398;&#65298;'!F6"/></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85</xdr:row>
      <xdr:rowOff>28575</xdr:rowOff>
    </xdr:from>
    <xdr:to>
      <xdr:col>4</xdr:col>
      <xdr:colOff>38100</xdr:colOff>
      <xdr:row>86</xdr:row>
      <xdr:rowOff>47625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10010775"/>
          <a:ext cx="190500" cy="190500"/>
        </a:xfrm>
        <a:prstGeom prst="rect">
          <a:avLst/>
        </a:prstGeom>
      </xdr:spPr>
    </xdr:pic>
    <xdr:clientData/>
  </xdr:twoCellAnchor>
  <xdr:twoCellAnchor editAs="oneCell">
    <xdr:from>
      <xdr:col>3</xdr:col>
      <xdr:colOff>21638</xdr:colOff>
      <xdr:row>92</xdr:row>
      <xdr:rowOff>123825</xdr:rowOff>
    </xdr:from>
    <xdr:to>
      <xdr:col>4</xdr:col>
      <xdr:colOff>2490</xdr:colOff>
      <xdr:row>94</xdr:row>
      <xdr:rowOff>41275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1738" y="11306175"/>
          <a:ext cx="352327" cy="260350"/>
        </a:xfrm>
        <a:prstGeom prst="rect">
          <a:avLst/>
        </a:prstGeom>
      </xdr:spPr>
    </xdr:pic>
    <xdr:clientData/>
  </xdr:twoCellAnchor>
  <xdr:twoCellAnchor editAs="oneCell">
    <xdr:from>
      <xdr:col>14</xdr:col>
      <xdr:colOff>194142</xdr:colOff>
      <xdr:row>92</xdr:row>
      <xdr:rowOff>136392</xdr:rowOff>
    </xdr:from>
    <xdr:to>
      <xdr:col>14</xdr:col>
      <xdr:colOff>508802</xdr:colOff>
      <xdr:row>94</xdr:row>
      <xdr:rowOff>56774</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66567" y="11318742"/>
          <a:ext cx="314660" cy="263282"/>
        </a:xfrm>
        <a:prstGeom prst="rect">
          <a:avLst/>
        </a:prstGeom>
      </xdr:spPr>
    </xdr:pic>
    <xdr:clientData/>
  </xdr:twoCellAnchor>
  <xdr:twoCellAnchor editAs="oneCell">
    <xdr:from>
      <xdr:col>6</xdr:col>
      <xdr:colOff>112722</xdr:colOff>
      <xdr:row>173</xdr:row>
      <xdr:rowOff>152103</xdr:rowOff>
    </xdr:from>
    <xdr:to>
      <xdr:col>15</xdr:col>
      <xdr:colOff>400050</xdr:colOff>
      <xdr:row>174</xdr:row>
      <xdr:rowOff>307819</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093922" y="25564803"/>
          <a:ext cx="6964353" cy="327166"/>
        </a:xfrm>
        <a:prstGeom prst="rect">
          <a:avLst/>
        </a:prstGeom>
      </xdr:spPr>
    </xdr:pic>
    <xdr:clientData/>
  </xdr:twoCellAnchor>
  <xdr:twoCellAnchor editAs="oneCell">
    <xdr:from>
      <xdr:col>1</xdr:col>
      <xdr:colOff>257175</xdr:colOff>
      <xdr:row>184</xdr:row>
      <xdr:rowOff>113994</xdr:rowOff>
    </xdr:from>
    <xdr:to>
      <xdr:col>10</xdr:col>
      <xdr:colOff>581025</xdr:colOff>
      <xdr:row>190</xdr:row>
      <xdr:rowOff>105081</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81025" y="28555644"/>
          <a:ext cx="5019675" cy="1019787"/>
        </a:xfrm>
        <a:prstGeom prst="rect">
          <a:avLst/>
        </a:prstGeom>
      </xdr:spPr>
    </xdr:pic>
    <xdr:clientData/>
  </xdr:twoCellAnchor>
  <xdr:twoCellAnchor editAs="oneCell">
    <xdr:from>
      <xdr:col>12</xdr:col>
      <xdr:colOff>209550</xdr:colOff>
      <xdr:row>184</xdr:row>
      <xdr:rowOff>128361</xdr:rowOff>
    </xdr:from>
    <xdr:to>
      <xdr:col>19</xdr:col>
      <xdr:colOff>381000</xdr:colOff>
      <xdr:row>190</xdr:row>
      <xdr:rowOff>41183</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810375" y="28570011"/>
          <a:ext cx="4972050" cy="941522"/>
        </a:xfrm>
        <a:prstGeom prst="rect">
          <a:avLst/>
        </a:prstGeom>
      </xdr:spPr>
    </xdr:pic>
    <xdr:clientData/>
  </xdr:twoCellAnchor>
  <xdr:twoCellAnchor>
    <xdr:from>
      <xdr:col>11</xdr:col>
      <xdr:colOff>28575</xdr:colOff>
      <xdr:row>186</xdr:row>
      <xdr:rowOff>95250</xdr:rowOff>
    </xdr:from>
    <xdr:to>
      <xdr:col>12</xdr:col>
      <xdr:colOff>0</xdr:colOff>
      <xdr:row>188</xdr:row>
      <xdr:rowOff>129540</xdr:rowOff>
    </xdr:to>
    <xdr:sp macro="" textlink="">
      <xdr:nvSpPr>
        <xdr:cNvPr id="8" name="右矢印 7"/>
        <xdr:cNvSpPr/>
      </xdr:nvSpPr>
      <xdr:spPr bwMode="auto">
        <a:xfrm>
          <a:off x="5943600" y="28879800"/>
          <a:ext cx="657225" cy="377190"/>
        </a:xfrm>
        <a:prstGeom prst="rightArrow">
          <a:avLst>
            <a:gd name="adj1" fmla="val 45876"/>
            <a:gd name="adj2" fmla="val 64433"/>
          </a:avLst>
        </a:prstGeom>
        <a:solidFill>
          <a:srgbClr val="FF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0</xdr:colOff>
      <xdr:row>200</xdr:row>
      <xdr:rowOff>0</xdr:rowOff>
    </xdr:from>
    <xdr:to>
      <xdr:col>8</xdr:col>
      <xdr:colOff>368945</xdr:colOff>
      <xdr:row>214</xdr:row>
      <xdr:rowOff>95250</xdr:rowOff>
    </xdr:to>
    <xdr:pic>
      <xdr:nvPicPr>
        <xdr:cNvPr id="9" name="図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00100" y="31242000"/>
          <a:ext cx="3216920" cy="2495550"/>
        </a:xfrm>
        <a:prstGeom prst="rect">
          <a:avLst/>
        </a:prstGeom>
      </xdr:spPr>
    </xdr:pic>
    <xdr:clientData/>
  </xdr:twoCellAnchor>
  <xdr:twoCellAnchor>
    <xdr:from>
      <xdr:col>8</xdr:col>
      <xdr:colOff>342900</xdr:colOff>
      <xdr:row>205</xdr:row>
      <xdr:rowOff>152400</xdr:rowOff>
    </xdr:from>
    <xdr:to>
      <xdr:col>10</xdr:col>
      <xdr:colOff>571500</xdr:colOff>
      <xdr:row>210</xdr:row>
      <xdr:rowOff>106680</xdr:rowOff>
    </xdr:to>
    <xdr:sp macro="" textlink="">
      <xdr:nvSpPr>
        <xdr:cNvPr id="10" name="テキスト ボックス 9"/>
        <xdr:cNvSpPr txBox="1"/>
      </xdr:nvSpPr>
      <xdr:spPr>
        <a:xfrm>
          <a:off x="3990975" y="32251650"/>
          <a:ext cx="1600200" cy="811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プリンターを</a:t>
          </a:r>
          <a:endParaRPr kumimoji="1" lang="en-US" altLang="ja-JP" sz="1100"/>
        </a:p>
        <a:p>
          <a:r>
            <a:rPr kumimoji="1" lang="en-US" altLang="ja-JP" sz="1100"/>
            <a:t>Microsoft Print to PDF</a:t>
          </a:r>
        </a:p>
        <a:p>
          <a:r>
            <a:rPr kumimoji="1" lang="ja-JP" altLang="en-US" sz="1100"/>
            <a:t>に選択する</a:t>
          </a:r>
        </a:p>
      </xdr:txBody>
    </xdr:sp>
    <xdr:clientData/>
  </xdr:twoCellAnchor>
  <xdr:twoCellAnchor>
    <xdr:from>
      <xdr:col>7</xdr:col>
      <xdr:colOff>283845</xdr:colOff>
      <xdr:row>216</xdr:row>
      <xdr:rowOff>3810</xdr:rowOff>
    </xdr:from>
    <xdr:to>
      <xdr:col>13</xdr:col>
      <xdr:colOff>116205</xdr:colOff>
      <xdr:row>221</xdr:row>
      <xdr:rowOff>133350</xdr:rowOff>
    </xdr:to>
    <xdr:sp macro="" textlink="">
      <xdr:nvSpPr>
        <xdr:cNvPr id="11" name="テキスト ボックス 10"/>
        <xdr:cNvSpPr txBox="1"/>
      </xdr:nvSpPr>
      <xdr:spPr>
        <a:xfrm>
          <a:off x="3246120" y="39094410"/>
          <a:ext cx="4156710" cy="986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上記参考①のように、「</a:t>
          </a:r>
          <a:r>
            <a:rPr kumimoji="1" lang="en-US" altLang="ja-JP" sz="1100"/>
            <a:t>Ctrl</a:t>
          </a:r>
          <a:r>
            <a:rPr kumimoji="1" lang="ja-JP" altLang="en-US" sz="1100"/>
            <a:t>」（コントロールキー）を押しながら、複数のシートを（同時）選択してから印刷命令をかけるか、名前を付けて保存すれば、</a:t>
          </a:r>
          <a:r>
            <a:rPr kumimoji="1" lang="ja-JP" altLang="en-US" sz="1100" b="1">
              <a:solidFill>
                <a:srgbClr val="FF0000"/>
              </a:solidFill>
            </a:rPr>
            <a:t>複数のシートをひとつの</a:t>
          </a:r>
          <a:r>
            <a:rPr kumimoji="1" lang="en-US" altLang="ja-JP" sz="1100" b="1">
              <a:solidFill>
                <a:srgbClr val="FF0000"/>
              </a:solidFill>
            </a:rPr>
            <a:t>PDF</a:t>
          </a:r>
          <a:r>
            <a:rPr kumimoji="1" lang="ja-JP" altLang="en-US" sz="1100" b="1">
              <a:solidFill>
                <a:srgbClr val="FF0000"/>
              </a:solidFill>
            </a:rPr>
            <a:t>ファイルに出力することができます</a:t>
          </a:r>
          <a:r>
            <a:rPr kumimoji="1" lang="ja-JP" altLang="en-US" sz="1100"/>
            <a:t>。　</a:t>
          </a:r>
          <a:endParaRPr kumimoji="1" lang="ja-JP" altLang="en-US" sz="1000"/>
        </a:p>
      </xdr:txBody>
    </xdr:sp>
    <xdr:clientData/>
  </xdr:twoCellAnchor>
  <xdr:twoCellAnchor editAs="oneCell">
    <xdr:from>
      <xdr:col>3</xdr:col>
      <xdr:colOff>3998</xdr:colOff>
      <xdr:row>94</xdr:row>
      <xdr:rowOff>144170</xdr:rowOff>
    </xdr:from>
    <xdr:to>
      <xdr:col>4</xdr:col>
      <xdr:colOff>15051</xdr:colOff>
      <xdr:row>96</xdr:row>
      <xdr:rowOff>20930</xdr:rowOff>
    </xdr:to>
    <xdr:pic>
      <xdr:nvPicPr>
        <xdr:cNvPr id="12" name="図 1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4098" y="11669420"/>
          <a:ext cx="382528" cy="219660"/>
        </a:xfrm>
        <a:prstGeom prst="rect">
          <a:avLst/>
        </a:prstGeom>
      </xdr:spPr>
    </xdr:pic>
    <xdr:clientData/>
  </xdr:twoCellAnchor>
  <xdr:twoCellAnchor editAs="oneCell">
    <xdr:from>
      <xdr:col>14</xdr:col>
      <xdr:colOff>190500</xdr:colOff>
      <xdr:row>94</xdr:row>
      <xdr:rowOff>165668</xdr:rowOff>
    </xdr:from>
    <xdr:to>
      <xdr:col>14</xdr:col>
      <xdr:colOff>512445</xdr:colOff>
      <xdr:row>96</xdr:row>
      <xdr:rowOff>27497</xdr:rowOff>
    </xdr:to>
    <xdr:pic>
      <xdr:nvPicPr>
        <xdr:cNvPr id="13" name="図 12"/>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162925" y="11690918"/>
          <a:ext cx="321945" cy="204729"/>
        </a:xfrm>
        <a:prstGeom prst="rect">
          <a:avLst/>
        </a:prstGeom>
      </xdr:spPr>
    </xdr:pic>
    <xdr:clientData/>
  </xdr:twoCellAnchor>
  <xdr:twoCellAnchor>
    <xdr:from>
      <xdr:col>14</xdr:col>
      <xdr:colOff>251460</xdr:colOff>
      <xdr:row>134</xdr:row>
      <xdr:rowOff>22857</xdr:rowOff>
    </xdr:from>
    <xdr:to>
      <xdr:col>15</xdr:col>
      <xdr:colOff>562170</xdr:colOff>
      <xdr:row>136</xdr:row>
      <xdr:rowOff>88108</xdr:rowOff>
    </xdr:to>
    <xdr:grpSp>
      <xdr:nvGrpSpPr>
        <xdr:cNvPr id="14" name="グループ化 13"/>
        <xdr:cNvGrpSpPr/>
      </xdr:nvGrpSpPr>
      <xdr:grpSpPr>
        <a:xfrm>
          <a:off x="8223885" y="23749632"/>
          <a:ext cx="996510" cy="408151"/>
          <a:chOff x="7764780" y="17175477"/>
          <a:chExt cx="927930" cy="400531"/>
        </a:xfrm>
      </xdr:grpSpPr>
      <xdr:grpSp>
        <xdr:nvGrpSpPr>
          <xdr:cNvPr id="15" name="グループ化 14"/>
          <xdr:cNvGrpSpPr/>
        </xdr:nvGrpSpPr>
        <xdr:grpSpPr>
          <a:xfrm>
            <a:off x="7764780" y="17175477"/>
            <a:ext cx="927930" cy="198123"/>
            <a:chOff x="7451481" y="600459"/>
            <a:chExt cx="957540" cy="194074"/>
          </a:xfrm>
        </xdr:grpSpPr>
        <xdr:grpSp>
          <xdr:nvGrpSpPr>
            <xdr:cNvPr id="21" name="グループ化 20"/>
            <xdr:cNvGrpSpPr/>
          </xdr:nvGrpSpPr>
          <xdr:grpSpPr>
            <a:xfrm>
              <a:off x="7451481" y="600459"/>
              <a:ext cx="957540" cy="191862"/>
              <a:chOff x="7451481" y="600459"/>
              <a:chExt cx="957540" cy="191862"/>
            </a:xfrm>
          </xdr:grpSpPr>
          <xdr:grpSp>
            <xdr:nvGrpSpPr>
              <xdr:cNvPr id="25" name="グループ化 24"/>
              <xdr:cNvGrpSpPr>
                <a:grpSpLocks noChangeAspect="1"/>
              </xdr:cNvGrpSpPr>
            </xdr:nvGrpSpPr>
            <xdr:grpSpPr>
              <a:xfrm>
                <a:off x="7707871" y="600459"/>
                <a:ext cx="320618" cy="187097"/>
                <a:chOff x="7572376" y="1006079"/>
                <a:chExt cx="315515" cy="184546"/>
              </a:xfrm>
            </xdr:grpSpPr>
            <xdr:sp macro="" textlink="">
              <xdr:nvSpPr>
                <xdr:cNvPr id="40" name="テキスト ボックス 39"/>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41" name="円/楕円 40"/>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6" name="グループ化 25"/>
              <xdr:cNvGrpSpPr>
                <a:grpSpLocks noChangeAspect="1"/>
              </xdr:cNvGrpSpPr>
            </xdr:nvGrpSpPr>
            <xdr:grpSpPr>
              <a:xfrm>
                <a:off x="8086419" y="602672"/>
                <a:ext cx="322602" cy="189648"/>
                <a:chOff x="7572376" y="1006079"/>
                <a:chExt cx="315515" cy="184546"/>
              </a:xfrm>
            </xdr:grpSpPr>
            <xdr:sp macro="" textlink="">
              <xdr:nvSpPr>
                <xdr:cNvPr id="38" name="テキスト ボックス 37"/>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9" name="円/楕円 38"/>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7" name="グループ化 26"/>
              <xdr:cNvGrpSpPr/>
            </xdr:nvGrpSpPr>
            <xdr:grpSpPr>
              <a:xfrm>
                <a:off x="7451481" y="600807"/>
                <a:ext cx="701098" cy="191514"/>
                <a:chOff x="7451481" y="600807"/>
                <a:chExt cx="701098" cy="191514"/>
              </a:xfrm>
            </xdr:grpSpPr>
            <xdr:grpSp>
              <xdr:nvGrpSpPr>
                <xdr:cNvPr id="28" name="グループ化 27"/>
                <xdr:cNvGrpSpPr>
                  <a:grpSpLocks noChangeAspect="1"/>
                </xdr:cNvGrpSpPr>
              </xdr:nvGrpSpPr>
              <xdr:grpSpPr>
                <a:xfrm>
                  <a:off x="7581854" y="600807"/>
                  <a:ext cx="320617" cy="189649"/>
                  <a:chOff x="7572376" y="1006079"/>
                  <a:chExt cx="315515" cy="184546"/>
                </a:xfrm>
              </xdr:grpSpPr>
              <xdr:sp macro="" textlink="">
                <xdr:nvSpPr>
                  <xdr:cNvPr id="36" name="テキスト ボックス 3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7" name="円/楕円 3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9" name="グループ化 28"/>
                <xdr:cNvGrpSpPr/>
              </xdr:nvGrpSpPr>
              <xdr:grpSpPr>
                <a:xfrm>
                  <a:off x="7451481" y="602672"/>
                  <a:ext cx="701098" cy="189649"/>
                  <a:chOff x="7451481" y="602672"/>
                  <a:chExt cx="701098" cy="189649"/>
                </a:xfrm>
              </xdr:grpSpPr>
              <xdr:grpSp>
                <xdr:nvGrpSpPr>
                  <xdr:cNvPr id="30" name="グループ化 29"/>
                  <xdr:cNvGrpSpPr>
                    <a:grpSpLocks noChangeAspect="1"/>
                  </xdr:cNvGrpSpPr>
                </xdr:nvGrpSpPr>
                <xdr:grpSpPr>
                  <a:xfrm>
                    <a:off x="7451481" y="602672"/>
                    <a:ext cx="323925" cy="189649"/>
                    <a:chOff x="7572376" y="1006079"/>
                    <a:chExt cx="315515" cy="184546"/>
                  </a:xfrm>
                </xdr:grpSpPr>
                <xdr:sp macro="" textlink="">
                  <xdr:nvSpPr>
                    <xdr:cNvPr id="34" name="テキスト ボックス 33"/>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5" name="円/楕円 34"/>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31" name="グループ化 30"/>
                  <xdr:cNvGrpSpPr>
                    <a:grpSpLocks noChangeAspect="1"/>
                  </xdr:cNvGrpSpPr>
                </xdr:nvGrpSpPr>
                <xdr:grpSpPr>
                  <a:xfrm>
                    <a:off x="7829977" y="603948"/>
                    <a:ext cx="322602" cy="187097"/>
                    <a:chOff x="7572376" y="1006079"/>
                    <a:chExt cx="315515" cy="184546"/>
                  </a:xfrm>
                </xdr:grpSpPr>
                <xdr:sp macro="" textlink="">
                  <xdr:nvSpPr>
                    <xdr:cNvPr id="32" name="テキスト ボックス 3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3" name="円/楕円 3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grpSp>
        </xdr:grpSp>
        <xdr:grpSp>
          <xdr:nvGrpSpPr>
            <xdr:cNvPr id="22" name="グループ化 21"/>
            <xdr:cNvGrpSpPr>
              <a:grpSpLocks noChangeAspect="1"/>
            </xdr:cNvGrpSpPr>
          </xdr:nvGrpSpPr>
          <xdr:grpSpPr>
            <a:xfrm>
              <a:off x="7953628" y="604885"/>
              <a:ext cx="319295" cy="189648"/>
              <a:chOff x="7572376" y="1006079"/>
              <a:chExt cx="315515" cy="184546"/>
            </a:xfrm>
          </xdr:grpSpPr>
          <xdr:sp macro="" textlink="">
            <xdr:nvSpPr>
              <xdr:cNvPr id="23" name="テキスト ボックス 2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4" name="円/楕円 2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grpSp>
        <xdr:nvGrpSpPr>
          <xdr:cNvPr id="16" name="グループ化 15"/>
          <xdr:cNvGrpSpPr/>
        </xdr:nvGrpSpPr>
        <xdr:grpSpPr>
          <a:xfrm>
            <a:off x="7802880" y="17358360"/>
            <a:ext cx="630778" cy="217648"/>
            <a:chOff x="7802880" y="17358360"/>
            <a:chExt cx="630778" cy="217648"/>
          </a:xfrm>
        </xdr:grpSpPr>
        <xdr:grpSp>
          <xdr:nvGrpSpPr>
            <xdr:cNvPr id="17" name="グループ化 16"/>
            <xdr:cNvGrpSpPr/>
          </xdr:nvGrpSpPr>
          <xdr:grpSpPr>
            <a:xfrm>
              <a:off x="7802880" y="17358360"/>
              <a:ext cx="479150" cy="199966"/>
              <a:chOff x="7656635" y="842595"/>
              <a:chExt cx="501129" cy="199966"/>
            </a:xfrm>
          </xdr:grpSpPr>
          <xdr:sp macro="" textlink="">
            <xdr:nvSpPr>
              <xdr:cNvPr id="19" name="テキスト ボックス 18"/>
              <xdr:cNvSpPr txBox="1">
                <a:spLocks noChangeAspect="1"/>
              </xdr:cNvSpPr>
            </xdr:nvSpPr>
            <xdr:spPr>
              <a:xfrm>
                <a:off x="7656635" y="842597"/>
                <a:ext cx="325284" cy="19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sp macro="" textlink="">
            <xdr:nvSpPr>
              <xdr:cNvPr id="20" name="テキスト ボックス 19"/>
              <xdr:cNvSpPr txBox="1">
                <a:spLocks noChangeAspect="1"/>
              </xdr:cNvSpPr>
            </xdr:nvSpPr>
            <xdr:spPr>
              <a:xfrm>
                <a:off x="7832480" y="842595"/>
                <a:ext cx="325284" cy="196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en-US" altLang="ja-JP" sz="400">
                    <a:solidFill>
                      <a:srgbClr val="0000FF"/>
                    </a:solidFill>
                    <a:latin typeface="+mn-ea"/>
                    <a:ea typeface="+mn-ea"/>
                  </a:rPr>
                  <a:t>2</a:t>
                </a:r>
              </a:p>
            </xdr:txBody>
          </xdr:sp>
        </xdr:grpSp>
        <xdr:sp macro="" textlink="">
          <xdr:nvSpPr>
            <xdr:cNvPr id="18" name="テキスト ボックス 17"/>
            <xdr:cNvSpPr txBox="1"/>
          </xdr:nvSpPr>
          <xdr:spPr>
            <a:xfrm>
              <a:off x="8115300" y="17358360"/>
              <a:ext cx="318358" cy="217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grpSp>
    </xdr:grpSp>
    <xdr:clientData/>
  </xdr:twoCellAnchor>
  <xdr:twoCellAnchor editAs="oneCell">
    <xdr:from>
      <xdr:col>3</xdr:col>
      <xdr:colOff>144780</xdr:colOff>
      <xdr:row>146</xdr:row>
      <xdr:rowOff>11002</xdr:rowOff>
    </xdr:from>
    <xdr:to>
      <xdr:col>7</xdr:col>
      <xdr:colOff>470056</xdr:colOff>
      <xdr:row>153</xdr:row>
      <xdr:rowOff>104776</xdr:rowOff>
    </xdr:to>
    <xdr:pic>
      <xdr:nvPicPr>
        <xdr:cNvPr id="42" name="図 4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44880" y="24061627"/>
          <a:ext cx="2487451" cy="1293924"/>
        </a:xfrm>
        <a:prstGeom prst="rect">
          <a:avLst/>
        </a:prstGeom>
      </xdr:spPr>
    </xdr:pic>
    <xdr:clientData/>
  </xdr:twoCellAnchor>
  <xdr:twoCellAnchor editAs="oneCell">
    <xdr:from>
      <xdr:col>3</xdr:col>
      <xdr:colOff>160021</xdr:colOff>
      <xdr:row>155</xdr:row>
      <xdr:rowOff>160020</xdr:rowOff>
    </xdr:from>
    <xdr:to>
      <xdr:col>7</xdr:col>
      <xdr:colOff>371476</xdr:colOff>
      <xdr:row>164</xdr:row>
      <xdr:rowOff>640437</xdr:rowOff>
    </xdr:to>
    <xdr:pic>
      <xdr:nvPicPr>
        <xdr:cNvPr id="43" name="図 4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60121" y="25753695"/>
          <a:ext cx="2373630" cy="2575917"/>
        </a:xfrm>
        <a:prstGeom prst="rect">
          <a:avLst/>
        </a:prstGeom>
      </xdr:spPr>
    </xdr:pic>
    <xdr:clientData/>
  </xdr:twoCellAnchor>
  <xdr:twoCellAnchor editAs="oneCell">
    <xdr:from>
      <xdr:col>11</xdr:col>
      <xdr:colOff>95250</xdr:colOff>
      <xdr:row>144</xdr:row>
      <xdr:rowOff>5714</xdr:rowOff>
    </xdr:from>
    <xdr:to>
      <xdr:col>15</xdr:col>
      <xdr:colOff>400050</xdr:colOff>
      <xdr:row>164</xdr:row>
      <xdr:rowOff>111187</xdr:rowOff>
    </xdr:to>
    <xdr:pic>
      <xdr:nvPicPr>
        <xdr:cNvPr id="44" name="図 4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010275" y="23637239"/>
          <a:ext cx="3048000" cy="4163123"/>
        </a:xfrm>
        <a:prstGeom prst="rect">
          <a:avLst/>
        </a:prstGeom>
      </xdr:spPr>
    </xdr:pic>
    <xdr:clientData/>
  </xdr:twoCellAnchor>
  <xdr:twoCellAnchor editAs="oneCell">
    <xdr:from>
      <xdr:col>6</xdr:col>
      <xdr:colOff>93345</xdr:colOff>
      <xdr:row>175</xdr:row>
      <xdr:rowOff>148590</xdr:rowOff>
    </xdr:from>
    <xdr:to>
      <xdr:col>16</xdr:col>
      <xdr:colOff>581025</xdr:colOff>
      <xdr:row>176</xdr:row>
      <xdr:rowOff>445770</xdr:rowOff>
    </xdr:to>
    <xdr:pic>
      <xdr:nvPicPr>
        <xdr:cNvPr id="45" name="図 44"/>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074545" y="26189940"/>
          <a:ext cx="7850505" cy="754380"/>
        </a:xfrm>
        <a:prstGeom prst="rect">
          <a:avLst/>
        </a:prstGeom>
      </xdr:spPr>
    </xdr:pic>
    <xdr:clientData/>
  </xdr:twoCellAnchor>
  <xdr:twoCellAnchor editAs="oneCell">
    <xdr:from>
      <xdr:col>11</xdr:col>
      <xdr:colOff>273635</xdr:colOff>
      <xdr:row>200</xdr:row>
      <xdr:rowOff>60960</xdr:rowOff>
    </xdr:from>
    <xdr:to>
      <xdr:col>19</xdr:col>
      <xdr:colOff>517143</xdr:colOff>
      <xdr:row>213</xdr:row>
      <xdr:rowOff>28575</xdr:rowOff>
    </xdr:to>
    <xdr:pic>
      <xdr:nvPicPr>
        <xdr:cNvPr id="46" name="図 4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188660" y="31988760"/>
          <a:ext cx="5729908" cy="21964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0</xdr:row>
      <xdr:rowOff>212480</xdr:rowOff>
    </xdr:from>
    <xdr:to>
      <xdr:col>28</xdr:col>
      <xdr:colOff>0</xdr:colOff>
      <xdr:row>0</xdr:row>
      <xdr:rowOff>212480</xdr:rowOff>
    </xdr:to>
    <xdr:cxnSp macro="">
      <xdr:nvCxnSpPr>
        <xdr:cNvPr id="4" name="直線コネクタ 3"/>
        <xdr:cNvCxnSpPr/>
      </xdr:nvCxnSpPr>
      <xdr:spPr bwMode="auto">
        <a:xfrm>
          <a:off x="5275385" y="337038"/>
          <a:ext cx="22566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editAs="oneCell">
    <xdr:from>
      <xdr:col>0</xdr:col>
      <xdr:colOff>95249</xdr:colOff>
      <xdr:row>30</xdr:row>
      <xdr:rowOff>168520</xdr:rowOff>
    </xdr:from>
    <xdr:to>
      <xdr:col>2</xdr:col>
      <xdr:colOff>54187</xdr:colOff>
      <xdr:row>31</xdr:row>
      <xdr:rowOff>5801</xdr:rowOff>
    </xdr:to>
    <xdr:sp macro="" textlink="">
      <xdr:nvSpPr>
        <xdr:cNvPr id="96" name="テキスト ボックス 95"/>
        <xdr:cNvSpPr txBox="1">
          <a:spLocks noChangeAspect="1"/>
        </xdr:cNvSpPr>
      </xdr:nvSpPr>
      <xdr:spPr>
        <a:xfrm>
          <a:off x="322384" y="8352693"/>
          <a:ext cx="325284" cy="196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en-US" altLang="ja-JP" sz="400">
              <a:solidFill>
                <a:srgbClr val="0000FF"/>
              </a:solidFill>
              <a:latin typeface="+mn-ea"/>
              <a:ea typeface="+mn-ea"/>
            </a:rPr>
            <a:t>2</a:t>
          </a:r>
        </a:p>
      </xdr:txBody>
    </xdr:sp>
    <xdr:clientData/>
  </xdr:twoCellAnchor>
  <xdr:twoCellAnchor editAs="oneCell">
    <xdr:from>
      <xdr:col>0</xdr:col>
      <xdr:colOff>102577</xdr:colOff>
      <xdr:row>10</xdr:row>
      <xdr:rowOff>344366</xdr:rowOff>
    </xdr:from>
    <xdr:to>
      <xdr:col>2</xdr:col>
      <xdr:colOff>61515</xdr:colOff>
      <xdr:row>11</xdr:row>
      <xdr:rowOff>163330</xdr:rowOff>
    </xdr:to>
    <xdr:sp macro="" textlink="">
      <xdr:nvSpPr>
        <xdr:cNvPr id="97" name="テキスト ボックス 96"/>
        <xdr:cNvSpPr txBox="1">
          <a:spLocks noChangeAspect="1"/>
        </xdr:cNvSpPr>
      </xdr:nvSpPr>
      <xdr:spPr>
        <a:xfrm>
          <a:off x="329712" y="2967404"/>
          <a:ext cx="325284" cy="19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clientData/>
  </xdr:twoCellAnchor>
  <xdr:twoCellAnchor editAs="oneCell">
    <xdr:from>
      <xdr:col>1</xdr:col>
      <xdr:colOff>175847</xdr:colOff>
      <xdr:row>22</xdr:row>
      <xdr:rowOff>73270</xdr:rowOff>
    </xdr:from>
    <xdr:to>
      <xdr:col>3</xdr:col>
      <xdr:colOff>76169</xdr:colOff>
      <xdr:row>22</xdr:row>
      <xdr:rowOff>273234</xdr:rowOff>
    </xdr:to>
    <xdr:sp macro="" textlink="">
      <xdr:nvSpPr>
        <xdr:cNvPr id="98" name="テキスト ボックス 97"/>
        <xdr:cNvSpPr txBox="1">
          <a:spLocks noChangeAspect="1"/>
        </xdr:cNvSpPr>
      </xdr:nvSpPr>
      <xdr:spPr>
        <a:xfrm>
          <a:off x="556847" y="6052039"/>
          <a:ext cx="325284" cy="19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S</a:t>
          </a:r>
          <a:r>
            <a:rPr kumimoji="1" lang="ja-JP" altLang="en-US" sz="400">
              <a:solidFill>
                <a:srgbClr val="0000FF"/>
              </a:solidFill>
              <a:latin typeface="ＭＳ 明朝" panose="02020609040205080304" pitchFamily="17" charset="-128"/>
              <a:ea typeface="ＭＳ 明朝" panose="02020609040205080304" pitchFamily="17" charset="-128"/>
            </a:rPr>
            <a:t>１</a:t>
          </a:r>
          <a:endParaRPr kumimoji="1" lang="en-US" altLang="ja-JP" sz="400">
            <a:solidFill>
              <a:srgbClr val="0000FF"/>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58615</xdr:colOff>
      <xdr:row>24</xdr:row>
      <xdr:rowOff>58616</xdr:rowOff>
    </xdr:from>
    <xdr:to>
      <xdr:col>12</xdr:col>
      <xdr:colOff>95250</xdr:colOff>
      <xdr:row>24</xdr:row>
      <xdr:rowOff>327514</xdr:rowOff>
    </xdr:to>
    <xdr:sp macro="" textlink="">
      <xdr:nvSpPr>
        <xdr:cNvPr id="99" name="大かっこ 27"/>
        <xdr:cNvSpPr>
          <a:spLocks noChangeArrowheads="1"/>
        </xdr:cNvSpPr>
      </xdr:nvSpPr>
      <xdr:spPr bwMode="auto">
        <a:xfrm>
          <a:off x="1802423" y="6696808"/>
          <a:ext cx="1597269" cy="268898"/>
        </a:xfrm>
        <a:prstGeom prst="bracketPair">
          <a:avLst>
            <a:gd name="adj" fmla="val 13942"/>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51289</xdr:colOff>
      <xdr:row>24</xdr:row>
      <xdr:rowOff>51289</xdr:rowOff>
    </xdr:from>
    <xdr:to>
      <xdr:col>23</xdr:col>
      <xdr:colOff>65943</xdr:colOff>
      <xdr:row>24</xdr:row>
      <xdr:rowOff>320187</xdr:rowOff>
    </xdr:to>
    <xdr:sp macro="" textlink="">
      <xdr:nvSpPr>
        <xdr:cNvPr id="100" name="大かっこ 27"/>
        <xdr:cNvSpPr>
          <a:spLocks noChangeArrowheads="1"/>
        </xdr:cNvSpPr>
      </xdr:nvSpPr>
      <xdr:spPr bwMode="auto">
        <a:xfrm>
          <a:off x="3590193" y="6689481"/>
          <a:ext cx="2161442" cy="268898"/>
        </a:xfrm>
        <a:prstGeom prst="bracketPair">
          <a:avLst>
            <a:gd name="adj" fmla="val 13942"/>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175847</xdr:colOff>
      <xdr:row>3</xdr:row>
      <xdr:rowOff>36633</xdr:rowOff>
    </xdr:from>
    <xdr:to>
      <xdr:col>30</xdr:col>
      <xdr:colOff>449843</xdr:colOff>
      <xdr:row>3</xdr:row>
      <xdr:rowOff>236599</xdr:rowOff>
    </xdr:to>
    <xdr:grpSp>
      <xdr:nvGrpSpPr>
        <xdr:cNvPr id="3" name="グループ化 2"/>
        <xdr:cNvGrpSpPr/>
      </xdr:nvGrpSpPr>
      <xdr:grpSpPr>
        <a:xfrm>
          <a:off x="7634655" y="564171"/>
          <a:ext cx="501130" cy="199966"/>
          <a:chOff x="7656635" y="842595"/>
          <a:chExt cx="501129" cy="199966"/>
        </a:xfrm>
      </xdr:grpSpPr>
      <xdr:sp macro="" textlink="">
        <xdr:nvSpPr>
          <xdr:cNvPr id="56" name="テキスト ボックス 55"/>
          <xdr:cNvSpPr txBox="1">
            <a:spLocks noChangeAspect="1"/>
          </xdr:cNvSpPr>
        </xdr:nvSpPr>
        <xdr:spPr>
          <a:xfrm>
            <a:off x="7656635" y="842597"/>
            <a:ext cx="325284" cy="19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sp macro="" textlink="">
        <xdr:nvSpPr>
          <xdr:cNvPr id="57" name="テキスト ボックス 56"/>
          <xdr:cNvSpPr txBox="1">
            <a:spLocks noChangeAspect="1"/>
          </xdr:cNvSpPr>
        </xdr:nvSpPr>
        <xdr:spPr>
          <a:xfrm>
            <a:off x="7832480" y="842595"/>
            <a:ext cx="325284" cy="196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en-US" altLang="ja-JP" sz="400">
                <a:solidFill>
                  <a:srgbClr val="0000FF"/>
                </a:solidFill>
                <a:latin typeface="+mn-ea"/>
                <a:ea typeface="+mn-ea"/>
              </a:rPr>
              <a:t>2</a:t>
            </a:r>
          </a:p>
        </xdr:txBody>
      </xdr:sp>
    </xdr:grpSp>
    <xdr:clientData/>
  </xdr:twoCellAnchor>
  <xdr:twoCellAnchor>
    <xdr:from>
      <xdr:col>31</xdr:col>
      <xdr:colOff>981809</xdr:colOff>
      <xdr:row>21</xdr:row>
      <xdr:rowOff>241788</xdr:rowOff>
    </xdr:from>
    <xdr:to>
      <xdr:col>32</xdr:col>
      <xdr:colOff>168520</xdr:colOff>
      <xdr:row>22</xdr:row>
      <xdr:rowOff>168311</xdr:rowOff>
    </xdr:to>
    <xdr:sp macro="" textlink="">
      <xdr:nvSpPr>
        <xdr:cNvPr id="60" name="額縁 59">
          <a:hlinkClick xmlns:r="http://schemas.openxmlformats.org/officeDocument/2006/relationships" r:id="rId1"/>
        </xdr:cNvPr>
        <xdr:cNvSpPr/>
      </xdr:nvSpPr>
      <xdr:spPr bwMode="auto">
        <a:xfrm>
          <a:off x="9671540" y="5802923"/>
          <a:ext cx="703384" cy="219600"/>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a:t>１表の２へ</a:t>
          </a:r>
        </a:p>
      </xdr:txBody>
    </xdr:sp>
    <xdr:clientData/>
  </xdr:twoCellAnchor>
  <xdr:twoCellAnchor>
    <xdr:from>
      <xdr:col>31</xdr:col>
      <xdr:colOff>996460</xdr:colOff>
      <xdr:row>19</xdr:row>
      <xdr:rowOff>65942</xdr:rowOff>
    </xdr:from>
    <xdr:to>
      <xdr:col>32</xdr:col>
      <xdr:colOff>151667</xdr:colOff>
      <xdr:row>20</xdr:row>
      <xdr:rowOff>117230</xdr:rowOff>
    </xdr:to>
    <xdr:sp macro="" textlink="">
      <xdr:nvSpPr>
        <xdr:cNvPr id="62" name="額縁 61">
          <a:hlinkClick xmlns:r="http://schemas.openxmlformats.org/officeDocument/2006/relationships" r:id="rId2"/>
        </xdr:cNvPr>
        <xdr:cNvSpPr/>
      </xdr:nvSpPr>
      <xdr:spPr bwMode="auto">
        <a:xfrm>
          <a:off x="9686191" y="5231423"/>
          <a:ext cx="671880" cy="219807"/>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２表へ</a:t>
          </a:r>
        </a:p>
      </xdr:txBody>
    </xdr:sp>
    <xdr:clientData/>
  </xdr:twoCellAnchor>
  <xdr:twoCellAnchor>
    <xdr:from>
      <xdr:col>4</xdr:col>
      <xdr:colOff>523875</xdr:colOff>
      <xdr:row>33</xdr:row>
      <xdr:rowOff>359833</xdr:rowOff>
    </xdr:from>
    <xdr:to>
      <xdr:col>4</xdr:col>
      <xdr:colOff>523875</xdr:colOff>
      <xdr:row>38</xdr:row>
      <xdr:rowOff>0</xdr:rowOff>
    </xdr:to>
    <xdr:cxnSp macro="">
      <xdr:nvCxnSpPr>
        <xdr:cNvPr id="6" name="直線コネクタ 5"/>
        <xdr:cNvCxnSpPr/>
      </xdr:nvCxnSpPr>
      <xdr:spPr bwMode="auto">
        <a:xfrm flipV="1">
          <a:off x="1312333" y="9329208"/>
          <a:ext cx="0" cy="10212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13</xdr:col>
      <xdr:colOff>105833</xdr:colOff>
      <xdr:row>33</xdr:row>
      <xdr:rowOff>359833</xdr:rowOff>
    </xdr:from>
    <xdr:to>
      <xdr:col>13</xdr:col>
      <xdr:colOff>105833</xdr:colOff>
      <xdr:row>38</xdr:row>
      <xdr:rowOff>0</xdr:rowOff>
    </xdr:to>
    <xdr:cxnSp macro="">
      <xdr:nvCxnSpPr>
        <xdr:cNvPr id="65" name="直線コネクタ 64"/>
        <xdr:cNvCxnSpPr/>
      </xdr:nvCxnSpPr>
      <xdr:spPr bwMode="auto">
        <a:xfrm flipV="1">
          <a:off x="3312583" y="9329208"/>
          <a:ext cx="0" cy="10212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0</xdr:colOff>
      <xdr:row>33</xdr:row>
      <xdr:rowOff>359833</xdr:rowOff>
    </xdr:from>
    <xdr:to>
      <xdr:col>22</xdr:col>
      <xdr:colOff>0</xdr:colOff>
      <xdr:row>38</xdr:row>
      <xdr:rowOff>0</xdr:rowOff>
    </xdr:to>
    <xdr:cxnSp macro="">
      <xdr:nvCxnSpPr>
        <xdr:cNvPr id="67" name="直線コネクタ 66"/>
        <xdr:cNvCxnSpPr/>
      </xdr:nvCxnSpPr>
      <xdr:spPr bwMode="auto">
        <a:xfrm flipV="1">
          <a:off x="5286375" y="9329208"/>
          <a:ext cx="0" cy="10212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37</xdr:row>
      <xdr:rowOff>0</xdr:rowOff>
    </xdr:from>
    <xdr:to>
      <xdr:col>28</xdr:col>
      <xdr:colOff>0</xdr:colOff>
      <xdr:row>37</xdr:row>
      <xdr:rowOff>0</xdr:rowOff>
    </xdr:to>
    <xdr:cxnSp macro="">
      <xdr:nvCxnSpPr>
        <xdr:cNvPr id="9" name="直線コネクタ 8"/>
        <xdr:cNvCxnSpPr/>
      </xdr:nvCxnSpPr>
      <xdr:spPr bwMode="auto">
        <a:xfrm>
          <a:off x="1318846" y="9891346"/>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24</xdr:col>
      <xdr:colOff>0</xdr:colOff>
      <xdr:row>28</xdr:row>
      <xdr:rowOff>1</xdr:rowOff>
    </xdr:from>
    <xdr:to>
      <xdr:col>24</xdr:col>
      <xdr:colOff>0</xdr:colOff>
      <xdr:row>33</xdr:row>
      <xdr:rowOff>0</xdr:rowOff>
    </xdr:to>
    <xdr:cxnSp macro="">
      <xdr:nvCxnSpPr>
        <xdr:cNvPr id="14" name="直線コネクタ 13"/>
        <xdr:cNvCxnSpPr/>
      </xdr:nvCxnSpPr>
      <xdr:spPr bwMode="auto">
        <a:xfrm flipV="1">
          <a:off x="5590442" y="7524751"/>
          <a:ext cx="0" cy="142874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27</xdr:row>
      <xdr:rowOff>241788</xdr:rowOff>
    </xdr:from>
    <xdr:to>
      <xdr:col>16</xdr:col>
      <xdr:colOff>0</xdr:colOff>
      <xdr:row>33</xdr:row>
      <xdr:rowOff>0</xdr:rowOff>
    </xdr:to>
    <xdr:cxnSp macro="">
      <xdr:nvCxnSpPr>
        <xdr:cNvPr id="20" name="直線コネクタ 19"/>
        <xdr:cNvCxnSpPr/>
      </xdr:nvCxnSpPr>
      <xdr:spPr bwMode="auto">
        <a:xfrm>
          <a:off x="3817327" y="7517423"/>
          <a:ext cx="0" cy="143607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28</xdr:row>
      <xdr:rowOff>0</xdr:rowOff>
    </xdr:from>
    <xdr:to>
      <xdr:col>8</xdr:col>
      <xdr:colOff>0</xdr:colOff>
      <xdr:row>34</xdr:row>
      <xdr:rowOff>0</xdr:rowOff>
    </xdr:to>
    <xdr:cxnSp macro="">
      <xdr:nvCxnSpPr>
        <xdr:cNvPr id="24" name="直線コネクタ 23"/>
        <xdr:cNvCxnSpPr/>
      </xdr:nvCxnSpPr>
      <xdr:spPr bwMode="auto">
        <a:xfrm>
          <a:off x="2036885" y="7524750"/>
          <a:ext cx="0" cy="178776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xdr:row>
      <xdr:rowOff>0</xdr:rowOff>
    </xdr:from>
    <xdr:to>
      <xdr:col>2</xdr:col>
      <xdr:colOff>0</xdr:colOff>
      <xdr:row>34</xdr:row>
      <xdr:rowOff>1</xdr:rowOff>
    </xdr:to>
    <xdr:cxnSp macro="">
      <xdr:nvCxnSpPr>
        <xdr:cNvPr id="27" name="直線コネクタ 26"/>
        <xdr:cNvCxnSpPr/>
      </xdr:nvCxnSpPr>
      <xdr:spPr bwMode="auto">
        <a:xfrm flipV="1">
          <a:off x="366346" y="271096"/>
          <a:ext cx="0" cy="904142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33</xdr:row>
      <xdr:rowOff>0</xdr:rowOff>
    </xdr:from>
    <xdr:to>
      <xdr:col>16</xdr:col>
      <xdr:colOff>0</xdr:colOff>
      <xdr:row>33</xdr:row>
      <xdr:rowOff>0</xdr:rowOff>
    </xdr:to>
    <xdr:cxnSp macro="">
      <xdr:nvCxnSpPr>
        <xdr:cNvPr id="36" name="直線コネクタ 35"/>
        <xdr:cNvCxnSpPr/>
      </xdr:nvCxnSpPr>
      <xdr:spPr bwMode="auto">
        <a:xfrm>
          <a:off x="366346" y="8953500"/>
          <a:ext cx="3450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31</xdr:row>
      <xdr:rowOff>0</xdr:rowOff>
    </xdr:from>
    <xdr:to>
      <xdr:col>28</xdr:col>
      <xdr:colOff>0</xdr:colOff>
      <xdr:row>31</xdr:row>
      <xdr:rowOff>0</xdr:rowOff>
    </xdr:to>
    <xdr:cxnSp macro="">
      <xdr:nvCxnSpPr>
        <xdr:cNvPr id="40" name="直線コネクタ 39"/>
        <xdr:cNvCxnSpPr/>
      </xdr:nvCxnSpPr>
      <xdr:spPr bwMode="auto">
        <a:xfrm>
          <a:off x="366346" y="8418635"/>
          <a:ext cx="69385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30</xdr:row>
      <xdr:rowOff>0</xdr:rowOff>
    </xdr:from>
    <xdr:to>
      <xdr:col>28</xdr:col>
      <xdr:colOff>0</xdr:colOff>
      <xdr:row>30</xdr:row>
      <xdr:rowOff>0</xdr:rowOff>
    </xdr:to>
    <xdr:cxnSp macro="">
      <xdr:nvCxnSpPr>
        <xdr:cNvPr id="85" name="直線コネクタ 84"/>
        <xdr:cNvCxnSpPr/>
      </xdr:nvCxnSpPr>
      <xdr:spPr bwMode="auto">
        <a:xfrm>
          <a:off x="366346" y="8059615"/>
          <a:ext cx="69385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17</xdr:row>
      <xdr:rowOff>0</xdr:rowOff>
    </xdr:from>
    <xdr:to>
      <xdr:col>28</xdr:col>
      <xdr:colOff>0</xdr:colOff>
      <xdr:row>17</xdr:row>
      <xdr:rowOff>1</xdr:rowOff>
    </xdr:to>
    <xdr:cxnSp macro="">
      <xdr:nvCxnSpPr>
        <xdr:cNvPr id="49" name="直線コネクタ 48"/>
        <xdr:cNvCxnSpPr/>
      </xdr:nvCxnSpPr>
      <xdr:spPr bwMode="auto">
        <a:xfrm>
          <a:off x="366346" y="4572000"/>
          <a:ext cx="6938596"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17</xdr:row>
      <xdr:rowOff>333375</xdr:rowOff>
    </xdr:from>
    <xdr:to>
      <xdr:col>24</xdr:col>
      <xdr:colOff>105833</xdr:colOff>
      <xdr:row>17</xdr:row>
      <xdr:rowOff>333375</xdr:rowOff>
    </xdr:to>
    <xdr:cxnSp macro="">
      <xdr:nvCxnSpPr>
        <xdr:cNvPr id="53" name="直線コネクタ 52"/>
        <xdr:cNvCxnSpPr/>
      </xdr:nvCxnSpPr>
      <xdr:spPr bwMode="auto">
        <a:xfrm>
          <a:off x="576792" y="4915958"/>
          <a:ext cx="511704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17</xdr:row>
      <xdr:rowOff>0</xdr:rowOff>
    </xdr:from>
    <xdr:to>
      <xdr:col>3</xdr:col>
      <xdr:colOff>0</xdr:colOff>
      <xdr:row>28</xdr:row>
      <xdr:rowOff>0</xdr:rowOff>
    </xdr:to>
    <xdr:cxnSp macro="">
      <xdr:nvCxnSpPr>
        <xdr:cNvPr id="58" name="直線コネクタ 57"/>
        <xdr:cNvCxnSpPr/>
      </xdr:nvCxnSpPr>
      <xdr:spPr bwMode="auto">
        <a:xfrm>
          <a:off x="578827" y="4572000"/>
          <a:ext cx="0" cy="295275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17</xdr:row>
      <xdr:rowOff>0</xdr:rowOff>
    </xdr:from>
    <xdr:to>
      <xdr:col>5</xdr:col>
      <xdr:colOff>0</xdr:colOff>
      <xdr:row>28</xdr:row>
      <xdr:rowOff>0</xdr:rowOff>
    </xdr:to>
    <xdr:cxnSp macro="">
      <xdr:nvCxnSpPr>
        <xdr:cNvPr id="93" name="直線コネクタ 92"/>
        <xdr:cNvCxnSpPr/>
      </xdr:nvCxnSpPr>
      <xdr:spPr bwMode="auto">
        <a:xfrm>
          <a:off x="1318846" y="4572000"/>
          <a:ext cx="0" cy="295275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21</xdr:row>
      <xdr:rowOff>0</xdr:rowOff>
    </xdr:from>
    <xdr:to>
      <xdr:col>4</xdr:col>
      <xdr:colOff>0</xdr:colOff>
      <xdr:row>28</xdr:row>
      <xdr:rowOff>0</xdr:rowOff>
    </xdr:to>
    <xdr:cxnSp macro="">
      <xdr:nvCxnSpPr>
        <xdr:cNvPr id="77" name="直線コネクタ 76"/>
        <xdr:cNvCxnSpPr/>
      </xdr:nvCxnSpPr>
      <xdr:spPr bwMode="auto">
        <a:xfrm>
          <a:off x="791308" y="5561135"/>
          <a:ext cx="0" cy="1963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21</xdr:row>
      <xdr:rowOff>0</xdr:rowOff>
    </xdr:from>
    <xdr:to>
      <xdr:col>28</xdr:col>
      <xdr:colOff>0</xdr:colOff>
      <xdr:row>21</xdr:row>
      <xdr:rowOff>0</xdr:rowOff>
    </xdr:to>
    <xdr:cxnSp macro="">
      <xdr:nvCxnSpPr>
        <xdr:cNvPr id="81" name="直線コネクタ 80"/>
        <xdr:cNvCxnSpPr/>
      </xdr:nvCxnSpPr>
      <xdr:spPr bwMode="auto">
        <a:xfrm>
          <a:off x="578827" y="5561135"/>
          <a:ext cx="672611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23</xdr:row>
      <xdr:rowOff>0</xdr:rowOff>
    </xdr:from>
    <xdr:to>
      <xdr:col>28</xdr:col>
      <xdr:colOff>0</xdr:colOff>
      <xdr:row>23</xdr:row>
      <xdr:rowOff>1</xdr:rowOff>
    </xdr:to>
    <xdr:cxnSp macro="">
      <xdr:nvCxnSpPr>
        <xdr:cNvPr id="90" name="直線コネクタ 89"/>
        <xdr:cNvCxnSpPr/>
      </xdr:nvCxnSpPr>
      <xdr:spPr bwMode="auto">
        <a:xfrm>
          <a:off x="791308" y="6205904"/>
          <a:ext cx="651363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211666</xdr:colOff>
      <xdr:row>24</xdr:row>
      <xdr:rowOff>354541</xdr:rowOff>
    </xdr:from>
    <xdr:to>
      <xdr:col>28</xdr:col>
      <xdr:colOff>0</xdr:colOff>
      <xdr:row>24</xdr:row>
      <xdr:rowOff>354541</xdr:rowOff>
    </xdr:to>
    <xdr:cxnSp macro="">
      <xdr:nvCxnSpPr>
        <xdr:cNvPr id="101" name="直線コネクタ 100"/>
        <xdr:cNvCxnSpPr/>
      </xdr:nvCxnSpPr>
      <xdr:spPr bwMode="auto">
        <a:xfrm>
          <a:off x="788458" y="6884458"/>
          <a:ext cx="65193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16</xdr:row>
      <xdr:rowOff>0</xdr:rowOff>
    </xdr:from>
    <xdr:to>
      <xdr:col>21</xdr:col>
      <xdr:colOff>241788</xdr:colOff>
      <xdr:row>16</xdr:row>
      <xdr:rowOff>0</xdr:rowOff>
    </xdr:to>
    <xdr:cxnSp macro="">
      <xdr:nvCxnSpPr>
        <xdr:cNvPr id="102" name="直線コネクタ 101"/>
        <xdr:cNvCxnSpPr/>
      </xdr:nvCxnSpPr>
      <xdr:spPr bwMode="auto">
        <a:xfrm>
          <a:off x="1729154" y="4220308"/>
          <a:ext cx="356088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14</xdr:row>
      <xdr:rowOff>0</xdr:rowOff>
    </xdr:from>
    <xdr:to>
      <xdr:col>7</xdr:col>
      <xdr:colOff>0</xdr:colOff>
      <xdr:row>17</xdr:row>
      <xdr:rowOff>0</xdr:rowOff>
    </xdr:to>
    <xdr:cxnSp macro="">
      <xdr:nvCxnSpPr>
        <xdr:cNvPr id="104" name="直線コネクタ 103"/>
        <xdr:cNvCxnSpPr/>
      </xdr:nvCxnSpPr>
      <xdr:spPr bwMode="auto">
        <a:xfrm>
          <a:off x="1729154" y="3729404"/>
          <a:ext cx="0" cy="8425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15</xdr:col>
      <xdr:colOff>0</xdr:colOff>
      <xdr:row>14</xdr:row>
      <xdr:rowOff>0</xdr:rowOff>
    </xdr:from>
    <xdr:to>
      <xdr:col>15</xdr:col>
      <xdr:colOff>0</xdr:colOff>
      <xdr:row>17</xdr:row>
      <xdr:rowOff>0</xdr:rowOff>
    </xdr:to>
    <xdr:cxnSp macro="">
      <xdr:nvCxnSpPr>
        <xdr:cNvPr id="105" name="直線コネクタ 104"/>
        <xdr:cNvCxnSpPr/>
      </xdr:nvCxnSpPr>
      <xdr:spPr bwMode="auto">
        <a:xfrm>
          <a:off x="3524250" y="3729404"/>
          <a:ext cx="0" cy="8425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2</xdr:row>
      <xdr:rowOff>0</xdr:rowOff>
    </xdr:from>
    <xdr:to>
      <xdr:col>5</xdr:col>
      <xdr:colOff>1</xdr:colOff>
      <xdr:row>14</xdr:row>
      <xdr:rowOff>0</xdr:rowOff>
    </xdr:to>
    <xdr:cxnSp macro="">
      <xdr:nvCxnSpPr>
        <xdr:cNvPr id="108" name="直線コネクタ 107"/>
        <xdr:cNvCxnSpPr/>
      </xdr:nvCxnSpPr>
      <xdr:spPr bwMode="auto">
        <a:xfrm>
          <a:off x="1318846" y="271096"/>
          <a:ext cx="1" cy="34583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13</xdr:col>
      <xdr:colOff>105833</xdr:colOff>
      <xdr:row>2</xdr:row>
      <xdr:rowOff>0</xdr:rowOff>
    </xdr:from>
    <xdr:to>
      <xdr:col>13</xdr:col>
      <xdr:colOff>105833</xdr:colOff>
      <xdr:row>14</xdr:row>
      <xdr:rowOff>0</xdr:rowOff>
    </xdr:to>
    <xdr:cxnSp macro="">
      <xdr:nvCxnSpPr>
        <xdr:cNvPr id="110" name="直線コネクタ 109"/>
        <xdr:cNvCxnSpPr/>
      </xdr:nvCxnSpPr>
      <xdr:spPr bwMode="auto">
        <a:xfrm>
          <a:off x="3312583" y="269875"/>
          <a:ext cx="0" cy="34660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0</xdr:colOff>
      <xdr:row>2</xdr:row>
      <xdr:rowOff>0</xdr:rowOff>
    </xdr:from>
    <xdr:to>
      <xdr:col>22</xdr:col>
      <xdr:colOff>0</xdr:colOff>
      <xdr:row>16</xdr:row>
      <xdr:rowOff>354541</xdr:rowOff>
    </xdr:to>
    <xdr:cxnSp macro="">
      <xdr:nvCxnSpPr>
        <xdr:cNvPr id="111" name="直線コネクタ 110"/>
        <xdr:cNvCxnSpPr/>
      </xdr:nvCxnSpPr>
      <xdr:spPr bwMode="auto">
        <a:xfrm>
          <a:off x="5286375" y="269875"/>
          <a:ext cx="0" cy="43127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xdr:row>
      <xdr:rowOff>0</xdr:rowOff>
    </xdr:from>
    <xdr:to>
      <xdr:col>28</xdr:col>
      <xdr:colOff>0</xdr:colOff>
      <xdr:row>4</xdr:row>
      <xdr:rowOff>0</xdr:rowOff>
    </xdr:to>
    <xdr:cxnSp macro="">
      <xdr:nvCxnSpPr>
        <xdr:cNvPr id="114" name="直線コネクタ 113"/>
        <xdr:cNvCxnSpPr/>
      </xdr:nvCxnSpPr>
      <xdr:spPr bwMode="auto">
        <a:xfrm>
          <a:off x="1318846" y="78398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7</xdr:row>
      <xdr:rowOff>0</xdr:rowOff>
    </xdr:from>
    <xdr:to>
      <xdr:col>28</xdr:col>
      <xdr:colOff>0</xdr:colOff>
      <xdr:row>7</xdr:row>
      <xdr:rowOff>0</xdr:rowOff>
    </xdr:to>
    <xdr:cxnSp macro="">
      <xdr:nvCxnSpPr>
        <xdr:cNvPr id="115" name="直線コネクタ 114"/>
        <xdr:cNvCxnSpPr/>
      </xdr:nvCxnSpPr>
      <xdr:spPr bwMode="auto">
        <a:xfrm>
          <a:off x="1318846" y="164123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8</xdr:row>
      <xdr:rowOff>0</xdr:rowOff>
    </xdr:from>
    <xdr:to>
      <xdr:col>28</xdr:col>
      <xdr:colOff>0</xdr:colOff>
      <xdr:row>8</xdr:row>
      <xdr:rowOff>0</xdr:rowOff>
    </xdr:to>
    <xdr:cxnSp macro="">
      <xdr:nvCxnSpPr>
        <xdr:cNvPr id="116" name="直線コネクタ 115"/>
        <xdr:cNvCxnSpPr/>
      </xdr:nvCxnSpPr>
      <xdr:spPr bwMode="auto">
        <a:xfrm>
          <a:off x="1318846" y="202223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10</xdr:row>
      <xdr:rowOff>0</xdr:rowOff>
    </xdr:from>
    <xdr:to>
      <xdr:col>28</xdr:col>
      <xdr:colOff>0</xdr:colOff>
      <xdr:row>10</xdr:row>
      <xdr:rowOff>0</xdr:rowOff>
    </xdr:to>
    <xdr:cxnSp macro="">
      <xdr:nvCxnSpPr>
        <xdr:cNvPr id="117" name="直線コネクタ 116"/>
        <xdr:cNvCxnSpPr/>
      </xdr:nvCxnSpPr>
      <xdr:spPr bwMode="auto">
        <a:xfrm>
          <a:off x="1318846" y="249848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11</xdr:row>
      <xdr:rowOff>0</xdr:rowOff>
    </xdr:from>
    <xdr:to>
      <xdr:col>27</xdr:col>
      <xdr:colOff>241789</xdr:colOff>
      <xdr:row>11</xdr:row>
      <xdr:rowOff>0</xdr:rowOff>
    </xdr:to>
    <xdr:cxnSp macro="">
      <xdr:nvCxnSpPr>
        <xdr:cNvPr id="118" name="直線コネクタ 117"/>
        <xdr:cNvCxnSpPr/>
      </xdr:nvCxnSpPr>
      <xdr:spPr bwMode="auto">
        <a:xfrm>
          <a:off x="1318846" y="2879481"/>
          <a:ext cx="596411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13</xdr:row>
      <xdr:rowOff>0</xdr:rowOff>
    </xdr:from>
    <xdr:to>
      <xdr:col>21</xdr:col>
      <xdr:colOff>241788</xdr:colOff>
      <xdr:row>13</xdr:row>
      <xdr:rowOff>0</xdr:rowOff>
    </xdr:to>
    <xdr:cxnSp macro="">
      <xdr:nvCxnSpPr>
        <xdr:cNvPr id="119" name="直線コネクタ 118"/>
        <xdr:cNvCxnSpPr/>
      </xdr:nvCxnSpPr>
      <xdr:spPr bwMode="auto">
        <a:xfrm>
          <a:off x="1318846" y="3348404"/>
          <a:ext cx="397119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xdr:row>
      <xdr:rowOff>0</xdr:rowOff>
    </xdr:from>
    <xdr:to>
      <xdr:col>28</xdr:col>
      <xdr:colOff>0</xdr:colOff>
      <xdr:row>5</xdr:row>
      <xdr:rowOff>0</xdr:rowOff>
    </xdr:to>
    <xdr:cxnSp macro="">
      <xdr:nvCxnSpPr>
        <xdr:cNvPr id="120" name="直線コネクタ 119"/>
        <xdr:cNvCxnSpPr/>
      </xdr:nvCxnSpPr>
      <xdr:spPr bwMode="auto">
        <a:xfrm>
          <a:off x="1318846" y="116498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11</xdr:row>
      <xdr:rowOff>0</xdr:rowOff>
    </xdr:from>
    <xdr:to>
      <xdr:col>28</xdr:col>
      <xdr:colOff>0</xdr:colOff>
      <xdr:row>11</xdr:row>
      <xdr:rowOff>0</xdr:rowOff>
    </xdr:to>
    <xdr:cxnSp macro="">
      <xdr:nvCxnSpPr>
        <xdr:cNvPr id="121" name="直線コネクタ 120"/>
        <xdr:cNvCxnSpPr/>
      </xdr:nvCxnSpPr>
      <xdr:spPr bwMode="auto">
        <a:xfrm>
          <a:off x="1318846" y="287948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28</xdr:row>
      <xdr:rowOff>0</xdr:rowOff>
    </xdr:from>
    <xdr:to>
      <xdr:col>28</xdr:col>
      <xdr:colOff>0</xdr:colOff>
      <xdr:row>28</xdr:row>
      <xdr:rowOff>0</xdr:rowOff>
    </xdr:to>
    <xdr:cxnSp macro="">
      <xdr:nvCxnSpPr>
        <xdr:cNvPr id="128" name="直線コネクタ 127"/>
        <xdr:cNvCxnSpPr/>
      </xdr:nvCxnSpPr>
      <xdr:spPr bwMode="auto">
        <a:xfrm>
          <a:off x="153865" y="7524750"/>
          <a:ext cx="7151077"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14</xdr:row>
      <xdr:rowOff>0</xdr:rowOff>
    </xdr:from>
    <xdr:to>
      <xdr:col>28</xdr:col>
      <xdr:colOff>0</xdr:colOff>
      <xdr:row>14</xdr:row>
      <xdr:rowOff>0</xdr:rowOff>
    </xdr:to>
    <xdr:cxnSp macro="">
      <xdr:nvCxnSpPr>
        <xdr:cNvPr id="131" name="直線コネクタ 130"/>
        <xdr:cNvCxnSpPr/>
      </xdr:nvCxnSpPr>
      <xdr:spPr bwMode="auto">
        <a:xfrm>
          <a:off x="366346" y="3729404"/>
          <a:ext cx="6938596"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25</xdr:col>
      <xdr:colOff>0</xdr:colOff>
      <xdr:row>17</xdr:row>
      <xdr:rowOff>337038</xdr:rowOff>
    </xdr:from>
    <xdr:to>
      <xdr:col>28</xdr:col>
      <xdr:colOff>0</xdr:colOff>
      <xdr:row>17</xdr:row>
      <xdr:rowOff>337038</xdr:rowOff>
    </xdr:to>
    <xdr:cxnSp macro="">
      <xdr:nvCxnSpPr>
        <xdr:cNvPr id="133" name="直線コネクタ 132"/>
        <xdr:cNvCxnSpPr/>
      </xdr:nvCxnSpPr>
      <xdr:spPr bwMode="auto">
        <a:xfrm>
          <a:off x="5693019" y="4909038"/>
          <a:ext cx="1611923"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25</xdr:col>
      <xdr:colOff>0</xdr:colOff>
      <xdr:row>17</xdr:row>
      <xdr:rowOff>337038</xdr:rowOff>
    </xdr:from>
    <xdr:to>
      <xdr:col>25</xdr:col>
      <xdr:colOff>0</xdr:colOff>
      <xdr:row>28</xdr:row>
      <xdr:rowOff>0</xdr:rowOff>
    </xdr:to>
    <xdr:cxnSp macro="">
      <xdr:nvCxnSpPr>
        <xdr:cNvPr id="135" name="直線コネクタ 134"/>
        <xdr:cNvCxnSpPr/>
      </xdr:nvCxnSpPr>
      <xdr:spPr bwMode="auto">
        <a:xfrm>
          <a:off x="5693019" y="4909038"/>
          <a:ext cx="0" cy="2615712"/>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33</xdr:row>
      <xdr:rowOff>0</xdr:rowOff>
    </xdr:from>
    <xdr:to>
      <xdr:col>16</xdr:col>
      <xdr:colOff>0</xdr:colOff>
      <xdr:row>34</xdr:row>
      <xdr:rowOff>0</xdr:rowOff>
    </xdr:to>
    <xdr:cxnSp macro="">
      <xdr:nvCxnSpPr>
        <xdr:cNvPr id="137" name="直線コネクタ 136"/>
        <xdr:cNvCxnSpPr/>
      </xdr:nvCxnSpPr>
      <xdr:spPr bwMode="auto">
        <a:xfrm>
          <a:off x="3817327" y="8953500"/>
          <a:ext cx="0" cy="359019"/>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24</xdr:col>
      <xdr:colOff>0</xdr:colOff>
      <xdr:row>33</xdr:row>
      <xdr:rowOff>0</xdr:rowOff>
    </xdr:from>
    <xdr:to>
      <xdr:col>24</xdr:col>
      <xdr:colOff>0</xdr:colOff>
      <xdr:row>34</xdr:row>
      <xdr:rowOff>0</xdr:rowOff>
    </xdr:to>
    <xdr:cxnSp macro="">
      <xdr:nvCxnSpPr>
        <xdr:cNvPr id="138" name="直線コネクタ 137"/>
        <xdr:cNvCxnSpPr/>
      </xdr:nvCxnSpPr>
      <xdr:spPr bwMode="auto">
        <a:xfrm>
          <a:off x="5590442" y="8953500"/>
          <a:ext cx="0" cy="359019"/>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33</xdr:row>
      <xdr:rowOff>0</xdr:rowOff>
    </xdr:from>
    <xdr:to>
      <xdr:col>24</xdr:col>
      <xdr:colOff>0</xdr:colOff>
      <xdr:row>33</xdr:row>
      <xdr:rowOff>0</xdr:rowOff>
    </xdr:to>
    <xdr:cxnSp macro="">
      <xdr:nvCxnSpPr>
        <xdr:cNvPr id="140" name="直線コネクタ 139"/>
        <xdr:cNvCxnSpPr/>
      </xdr:nvCxnSpPr>
      <xdr:spPr bwMode="auto">
        <a:xfrm>
          <a:off x="3817327" y="8953500"/>
          <a:ext cx="177311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34</xdr:row>
      <xdr:rowOff>0</xdr:rowOff>
    </xdr:from>
    <xdr:to>
      <xdr:col>28</xdr:col>
      <xdr:colOff>0</xdr:colOff>
      <xdr:row>34</xdr:row>
      <xdr:rowOff>0</xdr:rowOff>
    </xdr:to>
    <xdr:cxnSp macro="">
      <xdr:nvCxnSpPr>
        <xdr:cNvPr id="141" name="直線コネクタ 140"/>
        <xdr:cNvCxnSpPr/>
      </xdr:nvCxnSpPr>
      <xdr:spPr bwMode="auto">
        <a:xfrm>
          <a:off x="153865" y="9312519"/>
          <a:ext cx="7151077"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xdr:row>
      <xdr:rowOff>0</xdr:rowOff>
    </xdr:from>
    <xdr:to>
      <xdr:col>28</xdr:col>
      <xdr:colOff>0</xdr:colOff>
      <xdr:row>38</xdr:row>
      <xdr:rowOff>0</xdr:rowOff>
    </xdr:to>
    <xdr:sp macro="" textlink="">
      <xdr:nvSpPr>
        <xdr:cNvPr id="142" name="正方形/長方形 141"/>
        <xdr:cNvSpPr/>
      </xdr:nvSpPr>
      <xdr:spPr bwMode="auto">
        <a:xfrm>
          <a:off x="153865" y="271096"/>
          <a:ext cx="7151077" cy="10059866"/>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24</xdr:col>
      <xdr:colOff>105833</xdr:colOff>
      <xdr:row>16</xdr:row>
      <xdr:rowOff>354541</xdr:rowOff>
    </xdr:from>
    <xdr:to>
      <xdr:col>24</xdr:col>
      <xdr:colOff>105833</xdr:colOff>
      <xdr:row>17</xdr:row>
      <xdr:rowOff>333375</xdr:rowOff>
    </xdr:to>
    <xdr:cxnSp macro="">
      <xdr:nvCxnSpPr>
        <xdr:cNvPr id="148" name="直線コネクタ 147"/>
        <xdr:cNvCxnSpPr/>
      </xdr:nvCxnSpPr>
      <xdr:spPr bwMode="auto">
        <a:xfrm>
          <a:off x="5693833" y="4582583"/>
          <a:ext cx="0" cy="33337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editAs="oneCell">
    <xdr:from>
      <xdr:col>10</xdr:col>
      <xdr:colOff>388328</xdr:colOff>
      <xdr:row>13</xdr:row>
      <xdr:rowOff>285750</xdr:rowOff>
    </xdr:from>
    <xdr:to>
      <xdr:col>23</xdr:col>
      <xdr:colOff>19053</xdr:colOff>
      <xdr:row>17</xdr:row>
      <xdr:rowOff>257074</xdr:rowOff>
    </xdr:to>
    <xdr:pic>
      <xdr:nvPicPr>
        <xdr:cNvPr id="59" name="図 58"/>
        <xdr:cNvPicPr>
          <a:picLocks noChangeAspect="1"/>
        </xdr:cNvPicPr>
      </xdr:nvPicPr>
      <xdr:blipFill>
        <a:blip xmlns:r="http://schemas.openxmlformats.org/officeDocument/2006/relationships" r:embed="rId3"/>
        <a:stretch>
          <a:fillRect/>
        </a:stretch>
      </xdr:blipFill>
      <xdr:spPr>
        <a:xfrm>
          <a:off x="2740270" y="3634154"/>
          <a:ext cx="2737341" cy="1194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146538</xdr:colOff>
      <xdr:row>1</xdr:row>
      <xdr:rowOff>0</xdr:rowOff>
    </xdr:from>
    <xdr:to>
      <xdr:col>23</xdr:col>
      <xdr:colOff>0</xdr:colOff>
      <xdr:row>33</xdr:row>
      <xdr:rowOff>0</xdr:rowOff>
    </xdr:to>
    <xdr:grpSp>
      <xdr:nvGrpSpPr>
        <xdr:cNvPr id="5" name="グループ化 4"/>
        <xdr:cNvGrpSpPr/>
      </xdr:nvGrpSpPr>
      <xdr:grpSpPr>
        <a:xfrm>
          <a:off x="146538" y="29308"/>
          <a:ext cx="7319597" cy="10514134"/>
          <a:chOff x="146538" y="29308"/>
          <a:chExt cx="7319597" cy="10514134"/>
        </a:xfrm>
      </xdr:grpSpPr>
      <xdr:cxnSp macro="">
        <xdr:nvCxnSpPr>
          <xdr:cNvPr id="4" name="直線コネクタ 7"/>
          <xdr:cNvCxnSpPr>
            <a:cxnSpLocks noChangeShapeType="1"/>
          </xdr:cNvCxnSpPr>
        </xdr:nvCxnSpPr>
        <xdr:spPr bwMode="auto">
          <a:xfrm>
            <a:off x="146538" y="2564423"/>
            <a:ext cx="7319597" cy="0"/>
          </a:xfrm>
          <a:prstGeom prst="line">
            <a:avLst/>
          </a:prstGeom>
          <a:noFill/>
          <a:ln w="19050" cmpd="dbl"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grpSp>
        <xdr:nvGrpSpPr>
          <xdr:cNvPr id="22" name="グループ化 21"/>
          <xdr:cNvGrpSpPr/>
        </xdr:nvGrpSpPr>
        <xdr:grpSpPr>
          <a:xfrm>
            <a:off x="146538" y="29308"/>
            <a:ext cx="7319597" cy="10514134"/>
            <a:chOff x="402981" y="131885"/>
            <a:chExt cx="7319596" cy="10514134"/>
          </a:xfrm>
        </xdr:grpSpPr>
        <xdr:grpSp>
          <xdr:nvGrpSpPr>
            <xdr:cNvPr id="20" name="グループ化 19"/>
            <xdr:cNvGrpSpPr/>
          </xdr:nvGrpSpPr>
          <xdr:grpSpPr>
            <a:xfrm>
              <a:off x="402981" y="388327"/>
              <a:ext cx="7319596" cy="10257692"/>
              <a:chOff x="402981" y="388327"/>
              <a:chExt cx="7319596" cy="10257692"/>
            </a:xfrm>
          </xdr:grpSpPr>
          <xdr:sp macro="" textlink="" fLocksText="0">
            <xdr:nvSpPr>
              <xdr:cNvPr id="3" name="正方形/長方形 2"/>
              <xdr:cNvSpPr/>
            </xdr:nvSpPr>
            <xdr:spPr bwMode="auto">
              <a:xfrm>
                <a:off x="402981" y="388327"/>
                <a:ext cx="7319596" cy="10257692"/>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8" name="直線コネクタ 7"/>
              <xdr:cNvCxnSpPr>
                <a:cxnSpLocks noChangeShapeType="1"/>
              </xdr:cNvCxnSpPr>
            </xdr:nvCxnSpPr>
            <xdr:spPr bwMode="auto">
              <a:xfrm>
                <a:off x="4791808" y="5942136"/>
                <a:ext cx="2930769" cy="0"/>
              </a:xfrm>
              <a:prstGeom prst="line">
                <a:avLst/>
              </a:prstGeom>
              <a:noFill/>
              <a:ln w="19050" cmpd="dbl"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10" name="直線コネクタ 9"/>
              <xdr:cNvCxnSpPr>
                <a:cxnSpLocks noChangeShapeType="1"/>
              </xdr:cNvCxnSpPr>
            </xdr:nvCxnSpPr>
            <xdr:spPr bwMode="auto">
              <a:xfrm>
                <a:off x="4791808" y="4996962"/>
                <a:ext cx="2930769" cy="0"/>
              </a:xfrm>
              <a:prstGeom prst="line">
                <a:avLst/>
              </a:prstGeom>
              <a:noFill/>
              <a:ln w="19050" cmpd="dbl"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6" name="直線コネクタ 17"/>
              <xdr:cNvCxnSpPr>
                <a:cxnSpLocks noChangeShapeType="1"/>
              </xdr:cNvCxnSpPr>
            </xdr:nvCxnSpPr>
            <xdr:spPr bwMode="auto">
              <a:xfrm>
                <a:off x="4791808" y="2667000"/>
                <a:ext cx="0" cy="7979019"/>
              </a:xfrm>
              <a:prstGeom prst="line">
                <a:avLst/>
              </a:prstGeom>
              <a:noFill/>
              <a:ln w="19050" cmpd="dbl"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grpSp>
            <xdr:nvGrpSpPr>
              <xdr:cNvPr id="19" name="グループ化 18"/>
              <xdr:cNvGrpSpPr/>
            </xdr:nvGrpSpPr>
            <xdr:grpSpPr>
              <a:xfrm>
                <a:off x="4051788" y="9217269"/>
                <a:ext cx="740020" cy="952500"/>
                <a:chOff x="4051788" y="9217269"/>
                <a:chExt cx="740020" cy="952500"/>
              </a:xfrm>
            </xdr:grpSpPr>
            <xdr:cxnSp macro="">
              <xdr:nvCxnSpPr>
                <xdr:cNvPr id="12" name="直線コネクタ 2"/>
                <xdr:cNvCxnSpPr>
                  <a:cxnSpLocks noChangeShapeType="1"/>
                </xdr:cNvCxnSpPr>
              </xdr:nvCxnSpPr>
              <xdr:spPr bwMode="auto">
                <a:xfrm>
                  <a:off x="4051788" y="9224596"/>
                  <a:ext cx="740020" cy="0"/>
                </a:xfrm>
                <a:prstGeom prst="line">
                  <a:avLst/>
                </a:prstGeom>
                <a:noFill/>
                <a:ln w="1270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18" name="直線コネクタ 17"/>
                <xdr:cNvCxnSpPr/>
              </xdr:nvCxnSpPr>
              <xdr:spPr bwMode="auto">
                <a:xfrm>
                  <a:off x="4051788" y="9217269"/>
                  <a:ext cx="0" cy="95250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grpSp>
        </xdr:grpSp>
        <xdr:sp macro="" textlink="">
          <xdr:nvSpPr>
            <xdr:cNvPr id="21" name="正方形/長方形 20"/>
            <xdr:cNvSpPr/>
          </xdr:nvSpPr>
          <xdr:spPr bwMode="auto">
            <a:xfrm>
              <a:off x="5700346" y="131885"/>
              <a:ext cx="2022231" cy="256442"/>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17</xdr:col>
      <xdr:colOff>0</xdr:colOff>
      <xdr:row>10</xdr:row>
      <xdr:rowOff>0</xdr:rowOff>
    </xdr:from>
    <xdr:to>
      <xdr:col>23</xdr:col>
      <xdr:colOff>0</xdr:colOff>
      <xdr:row>10</xdr:row>
      <xdr:rowOff>0</xdr:rowOff>
    </xdr:to>
    <xdr:cxnSp macro="">
      <xdr:nvCxnSpPr>
        <xdr:cNvPr id="89" name="直線コネクタ 88"/>
        <xdr:cNvCxnSpPr/>
      </xdr:nvCxnSpPr>
      <xdr:spPr bwMode="auto">
        <a:xfrm>
          <a:off x="4923692" y="3106615"/>
          <a:ext cx="279888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xdr:row>
      <xdr:rowOff>0</xdr:rowOff>
    </xdr:from>
    <xdr:to>
      <xdr:col>23</xdr:col>
      <xdr:colOff>0</xdr:colOff>
      <xdr:row>33</xdr:row>
      <xdr:rowOff>0</xdr:rowOff>
    </xdr:to>
    <xdr:grpSp>
      <xdr:nvGrpSpPr>
        <xdr:cNvPr id="115" name="グループ化 114"/>
        <xdr:cNvGrpSpPr/>
      </xdr:nvGrpSpPr>
      <xdr:grpSpPr>
        <a:xfrm>
          <a:off x="146538" y="29308"/>
          <a:ext cx="7319597" cy="10514134"/>
          <a:chOff x="402981" y="131885"/>
          <a:chExt cx="7319596" cy="10514134"/>
        </a:xfrm>
      </xdr:grpSpPr>
      <xdr:cxnSp macro="">
        <xdr:nvCxnSpPr>
          <xdr:cNvPr id="16" name="直線コネクタ 2"/>
          <xdr:cNvCxnSpPr>
            <a:cxnSpLocks noChangeShapeType="1"/>
          </xdr:cNvCxnSpPr>
        </xdr:nvCxnSpPr>
        <xdr:spPr bwMode="auto">
          <a:xfrm>
            <a:off x="4051788" y="10169769"/>
            <a:ext cx="740020" cy="0"/>
          </a:xfrm>
          <a:prstGeom prst="line">
            <a:avLst/>
          </a:prstGeom>
          <a:noFill/>
          <a:ln w="1270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grpSp>
        <xdr:nvGrpSpPr>
          <xdr:cNvPr id="114" name="グループ化 113"/>
          <xdr:cNvGrpSpPr/>
        </xdr:nvGrpSpPr>
        <xdr:grpSpPr>
          <a:xfrm>
            <a:off x="402981" y="131885"/>
            <a:ext cx="7319596" cy="10514134"/>
            <a:chOff x="402981" y="131885"/>
            <a:chExt cx="7319596" cy="10514134"/>
          </a:xfrm>
        </xdr:grpSpPr>
        <xdr:grpSp>
          <xdr:nvGrpSpPr>
            <xdr:cNvPr id="40" name="グループ化 39"/>
            <xdr:cNvGrpSpPr/>
          </xdr:nvGrpSpPr>
          <xdr:grpSpPr>
            <a:xfrm>
              <a:off x="402981" y="131885"/>
              <a:ext cx="7319596" cy="2535115"/>
              <a:chOff x="337038" y="124558"/>
              <a:chExt cx="7319596" cy="2535115"/>
            </a:xfrm>
          </xdr:grpSpPr>
          <xdr:cxnSp macro="">
            <xdr:nvCxnSpPr>
              <xdr:cNvPr id="2" name="直線コネクタ 2"/>
              <xdr:cNvCxnSpPr>
                <a:cxnSpLocks noChangeShapeType="1"/>
              </xdr:cNvCxnSpPr>
            </xdr:nvCxnSpPr>
            <xdr:spPr bwMode="auto">
              <a:xfrm>
                <a:off x="337038" y="1018442"/>
                <a:ext cx="7319596" cy="0"/>
              </a:xfrm>
              <a:prstGeom prst="line">
                <a:avLst/>
              </a:prstGeom>
              <a:noFill/>
              <a:ln w="635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24" name="直線コネクタ 2"/>
              <xdr:cNvCxnSpPr>
                <a:cxnSpLocks noChangeShapeType="1"/>
              </xdr:cNvCxnSpPr>
            </xdr:nvCxnSpPr>
            <xdr:spPr bwMode="auto">
              <a:xfrm>
                <a:off x="337038" y="2044211"/>
                <a:ext cx="3648807" cy="0"/>
              </a:xfrm>
              <a:prstGeom prst="line">
                <a:avLst/>
              </a:prstGeom>
              <a:noFill/>
              <a:ln w="635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26" name="直線コネクタ 2"/>
              <xdr:cNvCxnSpPr>
                <a:cxnSpLocks noChangeShapeType="1"/>
              </xdr:cNvCxnSpPr>
            </xdr:nvCxnSpPr>
            <xdr:spPr bwMode="auto">
              <a:xfrm>
                <a:off x="337038" y="1428750"/>
                <a:ext cx="3648807" cy="0"/>
              </a:xfrm>
              <a:prstGeom prst="line">
                <a:avLst/>
              </a:prstGeom>
              <a:noFill/>
              <a:ln w="635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30" name="直線コネクタ 29"/>
              <xdr:cNvCxnSpPr/>
            </xdr:nvCxnSpPr>
            <xdr:spPr bwMode="auto">
              <a:xfrm>
                <a:off x="1436076" y="381000"/>
                <a:ext cx="0" cy="22786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1" name="直線コネクタ 30"/>
              <xdr:cNvCxnSpPr/>
            </xdr:nvCxnSpPr>
            <xdr:spPr bwMode="auto">
              <a:xfrm>
                <a:off x="3985845" y="381000"/>
                <a:ext cx="0" cy="22786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2" name="直線コネクタ 31"/>
              <xdr:cNvCxnSpPr/>
            </xdr:nvCxnSpPr>
            <xdr:spPr bwMode="auto">
              <a:xfrm>
                <a:off x="4725865" y="381000"/>
                <a:ext cx="0" cy="22786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3" name="直線コネクタ 32"/>
              <xdr:cNvCxnSpPr/>
            </xdr:nvCxnSpPr>
            <xdr:spPr bwMode="auto">
              <a:xfrm>
                <a:off x="6279172" y="124558"/>
                <a:ext cx="0" cy="2564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5" name="直線コネクタ 34"/>
              <xdr:cNvCxnSpPr/>
            </xdr:nvCxnSpPr>
            <xdr:spPr bwMode="auto">
              <a:xfrm>
                <a:off x="6279172" y="1018442"/>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7" name="直線コネクタ 36"/>
              <xdr:cNvCxnSpPr/>
            </xdr:nvCxnSpPr>
            <xdr:spPr bwMode="auto">
              <a:xfrm>
                <a:off x="6923943" y="1018442"/>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8" name="直線コネクタ 2"/>
              <xdr:cNvCxnSpPr>
                <a:cxnSpLocks noChangeShapeType="1"/>
              </xdr:cNvCxnSpPr>
            </xdr:nvCxnSpPr>
            <xdr:spPr bwMode="auto">
              <a:xfrm>
                <a:off x="4725865" y="1428750"/>
                <a:ext cx="2930769" cy="0"/>
              </a:xfrm>
              <a:prstGeom prst="line">
                <a:avLst/>
              </a:prstGeom>
              <a:noFill/>
              <a:ln w="635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grpSp>
        <xdr:grpSp>
          <xdr:nvGrpSpPr>
            <xdr:cNvPr id="113" name="グループ化 112"/>
            <xdr:cNvGrpSpPr/>
          </xdr:nvGrpSpPr>
          <xdr:grpSpPr>
            <a:xfrm>
              <a:off x="402981" y="2667000"/>
              <a:ext cx="7319596" cy="7979019"/>
              <a:chOff x="402981" y="2667000"/>
              <a:chExt cx="7319596" cy="7979019"/>
            </a:xfrm>
          </xdr:grpSpPr>
          <xdr:cxnSp macro="">
            <xdr:nvCxnSpPr>
              <xdr:cNvPr id="47" name="直線コネクタ 46"/>
              <xdr:cNvCxnSpPr/>
            </xdr:nvCxnSpPr>
            <xdr:spPr bwMode="auto">
              <a:xfrm>
                <a:off x="402981" y="3106615"/>
                <a:ext cx="438882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9" name="直線コネクタ 48"/>
              <xdr:cNvCxnSpPr/>
            </xdr:nvCxnSpPr>
            <xdr:spPr bwMode="auto">
              <a:xfrm>
                <a:off x="571500" y="3106615"/>
                <a:ext cx="0" cy="7539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4" name="直線コネクタ 53"/>
              <xdr:cNvCxnSpPr/>
            </xdr:nvCxnSpPr>
            <xdr:spPr bwMode="auto">
              <a:xfrm>
                <a:off x="571500" y="3546231"/>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6" name="直線コネクタ 55"/>
              <xdr:cNvCxnSpPr/>
            </xdr:nvCxnSpPr>
            <xdr:spPr bwMode="auto">
              <a:xfrm>
                <a:off x="571500" y="404446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7" name="直線コネクタ 56"/>
              <xdr:cNvCxnSpPr/>
            </xdr:nvCxnSpPr>
            <xdr:spPr bwMode="auto">
              <a:xfrm>
                <a:off x="571500" y="452071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8" name="直線コネクタ 57"/>
              <xdr:cNvCxnSpPr/>
            </xdr:nvCxnSpPr>
            <xdr:spPr bwMode="auto">
              <a:xfrm>
                <a:off x="571500" y="499696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9" name="直線コネクタ 58"/>
              <xdr:cNvCxnSpPr/>
            </xdr:nvCxnSpPr>
            <xdr:spPr bwMode="auto">
              <a:xfrm>
                <a:off x="578827" y="547321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0" name="直線コネクタ 59"/>
              <xdr:cNvCxnSpPr/>
            </xdr:nvCxnSpPr>
            <xdr:spPr bwMode="auto">
              <a:xfrm>
                <a:off x="571500" y="594946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1" name="直線コネクタ 60"/>
              <xdr:cNvCxnSpPr/>
            </xdr:nvCxnSpPr>
            <xdr:spPr bwMode="auto">
              <a:xfrm>
                <a:off x="571500" y="6425712"/>
                <a:ext cx="7151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2" name="直線コネクタ 61"/>
              <xdr:cNvCxnSpPr/>
            </xdr:nvCxnSpPr>
            <xdr:spPr bwMode="auto">
              <a:xfrm>
                <a:off x="571500" y="690196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3" name="直線コネクタ 62"/>
              <xdr:cNvCxnSpPr/>
            </xdr:nvCxnSpPr>
            <xdr:spPr bwMode="auto">
              <a:xfrm>
                <a:off x="571500" y="737821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4" name="直線コネクタ 63"/>
              <xdr:cNvCxnSpPr/>
            </xdr:nvCxnSpPr>
            <xdr:spPr bwMode="auto">
              <a:xfrm>
                <a:off x="571500" y="7861788"/>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5" name="直線コネクタ 64"/>
              <xdr:cNvCxnSpPr/>
            </xdr:nvCxnSpPr>
            <xdr:spPr bwMode="auto">
              <a:xfrm>
                <a:off x="578827" y="8316058"/>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6" name="直線コネクタ 65"/>
              <xdr:cNvCxnSpPr/>
            </xdr:nvCxnSpPr>
            <xdr:spPr bwMode="auto">
              <a:xfrm>
                <a:off x="578827" y="8799635"/>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7" name="直線コネクタ 66"/>
              <xdr:cNvCxnSpPr/>
            </xdr:nvCxnSpPr>
            <xdr:spPr bwMode="auto">
              <a:xfrm flipV="1">
                <a:off x="578827" y="9217269"/>
                <a:ext cx="3472961"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9" name="直線コネクタ 68"/>
              <xdr:cNvCxnSpPr/>
            </xdr:nvCxnSpPr>
            <xdr:spPr bwMode="auto">
              <a:xfrm flipV="1">
                <a:off x="578827" y="9693519"/>
                <a:ext cx="4212981"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0" name="直線コネクタ 69"/>
              <xdr:cNvCxnSpPr/>
            </xdr:nvCxnSpPr>
            <xdr:spPr bwMode="auto">
              <a:xfrm flipV="1">
                <a:off x="571500" y="10169769"/>
                <a:ext cx="3472961"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1" name="直線コネクタ 70"/>
              <xdr:cNvCxnSpPr/>
            </xdr:nvCxnSpPr>
            <xdr:spPr bwMode="auto">
              <a:xfrm>
                <a:off x="4051788" y="3106615"/>
                <a:ext cx="0" cy="7539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2" name="直線コネクタ 71"/>
              <xdr:cNvCxnSpPr/>
            </xdr:nvCxnSpPr>
            <xdr:spPr bwMode="auto">
              <a:xfrm>
                <a:off x="3319096" y="3106615"/>
                <a:ext cx="0" cy="7539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3" name="直線コネクタ 72"/>
              <xdr:cNvCxnSpPr/>
            </xdr:nvCxnSpPr>
            <xdr:spPr bwMode="auto">
              <a:xfrm>
                <a:off x="2571750" y="3106615"/>
                <a:ext cx="0" cy="7539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4" name="直線コネクタ 73"/>
              <xdr:cNvCxnSpPr/>
            </xdr:nvCxnSpPr>
            <xdr:spPr bwMode="auto">
              <a:xfrm>
                <a:off x="1502019" y="3106615"/>
                <a:ext cx="0" cy="61106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5" name="直線コネクタ 74"/>
              <xdr:cNvCxnSpPr/>
            </xdr:nvCxnSpPr>
            <xdr:spPr bwMode="auto">
              <a:xfrm>
                <a:off x="1912327" y="3106615"/>
                <a:ext cx="0" cy="61106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6" name="直線コネクタ 75"/>
              <xdr:cNvCxnSpPr/>
            </xdr:nvCxnSpPr>
            <xdr:spPr bwMode="auto">
              <a:xfrm>
                <a:off x="5055577" y="3106615"/>
                <a:ext cx="0" cy="189034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9" name="直線コネクタ 78"/>
              <xdr:cNvCxnSpPr/>
            </xdr:nvCxnSpPr>
            <xdr:spPr bwMode="auto">
              <a:xfrm>
                <a:off x="4923692" y="2667000"/>
                <a:ext cx="0" cy="328246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2" name="直線コネクタ 81"/>
              <xdr:cNvCxnSpPr/>
            </xdr:nvCxnSpPr>
            <xdr:spPr bwMode="auto">
              <a:xfrm>
                <a:off x="6989885" y="3106615"/>
                <a:ext cx="0" cy="189034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3" name="直線コネクタ 82"/>
              <xdr:cNvCxnSpPr/>
            </xdr:nvCxnSpPr>
            <xdr:spPr bwMode="auto">
              <a:xfrm>
                <a:off x="6345115" y="3546231"/>
                <a:ext cx="0" cy="19269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4" name="直線コネクタ 83"/>
              <xdr:cNvCxnSpPr/>
            </xdr:nvCxnSpPr>
            <xdr:spPr bwMode="auto">
              <a:xfrm>
                <a:off x="5700346" y="3546231"/>
                <a:ext cx="0" cy="1450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7" name="直線コネクタ 86"/>
              <xdr:cNvCxnSpPr/>
            </xdr:nvCxnSpPr>
            <xdr:spPr bwMode="auto">
              <a:xfrm>
                <a:off x="4923692" y="4044462"/>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0" name="直線コネクタ 89"/>
              <xdr:cNvCxnSpPr/>
            </xdr:nvCxnSpPr>
            <xdr:spPr bwMode="auto">
              <a:xfrm>
                <a:off x="5055577" y="3546231"/>
                <a:ext cx="1934308"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4" name="直線コネクタ 93"/>
              <xdr:cNvCxnSpPr/>
            </xdr:nvCxnSpPr>
            <xdr:spPr bwMode="auto">
              <a:xfrm>
                <a:off x="5055577" y="4520711"/>
                <a:ext cx="2667000"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7" name="直線コネクタ 96"/>
              <xdr:cNvCxnSpPr/>
            </xdr:nvCxnSpPr>
            <xdr:spPr bwMode="auto">
              <a:xfrm>
                <a:off x="4923692" y="5473212"/>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0" name="直線コネクタ 99"/>
              <xdr:cNvCxnSpPr/>
            </xdr:nvCxnSpPr>
            <xdr:spPr bwMode="auto">
              <a:xfrm>
                <a:off x="5700346" y="6425712"/>
                <a:ext cx="0" cy="30186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3" name="直線コネクタ 102"/>
              <xdr:cNvCxnSpPr/>
            </xdr:nvCxnSpPr>
            <xdr:spPr bwMode="auto">
              <a:xfrm>
                <a:off x="4923692" y="6425712"/>
                <a:ext cx="0" cy="257175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5" name="直線コネクタ 104"/>
              <xdr:cNvCxnSpPr/>
            </xdr:nvCxnSpPr>
            <xdr:spPr bwMode="auto">
              <a:xfrm>
                <a:off x="4923692" y="6901962"/>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6" name="直線コネクタ 105"/>
              <xdr:cNvCxnSpPr/>
            </xdr:nvCxnSpPr>
            <xdr:spPr bwMode="auto">
              <a:xfrm>
                <a:off x="4923692" y="7378212"/>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7" name="直線コネクタ 106"/>
              <xdr:cNvCxnSpPr/>
            </xdr:nvCxnSpPr>
            <xdr:spPr bwMode="auto">
              <a:xfrm>
                <a:off x="4923692" y="7861788"/>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8" name="直線コネクタ 107"/>
              <xdr:cNvCxnSpPr/>
            </xdr:nvCxnSpPr>
            <xdr:spPr bwMode="auto">
              <a:xfrm>
                <a:off x="4923692" y="8316058"/>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9" name="直線コネクタ 108"/>
              <xdr:cNvCxnSpPr/>
            </xdr:nvCxnSpPr>
            <xdr:spPr bwMode="auto">
              <a:xfrm>
                <a:off x="4791808" y="8997462"/>
                <a:ext cx="2930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0" name="直線コネクタ 109"/>
              <xdr:cNvCxnSpPr/>
            </xdr:nvCxnSpPr>
            <xdr:spPr bwMode="auto">
              <a:xfrm>
                <a:off x="4791808" y="9444404"/>
                <a:ext cx="2930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grpSp>
      </xdr:grpSp>
    </xdr:grpSp>
    <xdr:clientData/>
  </xdr:twoCellAnchor>
  <xdr:twoCellAnchor>
    <xdr:from>
      <xdr:col>19</xdr:col>
      <xdr:colOff>593482</xdr:colOff>
      <xdr:row>22</xdr:row>
      <xdr:rowOff>117231</xdr:rowOff>
    </xdr:from>
    <xdr:to>
      <xdr:col>20</xdr:col>
      <xdr:colOff>410308</xdr:colOff>
      <xdr:row>23</xdr:row>
      <xdr:rowOff>95250</xdr:rowOff>
    </xdr:to>
    <xdr:sp macro="" textlink="">
      <xdr:nvSpPr>
        <xdr:cNvPr id="119" name="大かっこ 118"/>
        <xdr:cNvSpPr/>
      </xdr:nvSpPr>
      <xdr:spPr bwMode="auto">
        <a:xfrm>
          <a:off x="6037386" y="7920404"/>
          <a:ext cx="461595" cy="205154"/>
        </a:xfrm>
        <a:prstGeom prst="bracketPair">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578828</xdr:colOff>
      <xdr:row>20</xdr:row>
      <xdr:rowOff>131884</xdr:rowOff>
    </xdr:from>
    <xdr:to>
      <xdr:col>20</xdr:col>
      <xdr:colOff>395654</xdr:colOff>
      <xdr:row>21</xdr:row>
      <xdr:rowOff>95250</xdr:rowOff>
    </xdr:to>
    <xdr:sp macro="" textlink="">
      <xdr:nvSpPr>
        <xdr:cNvPr id="120" name="大かっこ 119"/>
        <xdr:cNvSpPr/>
      </xdr:nvSpPr>
      <xdr:spPr bwMode="auto">
        <a:xfrm>
          <a:off x="6022732" y="7451480"/>
          <a:ext cx="461595" cy="205155"/>
        </a:xfrm>
        <a:prstGeom prst="bracketPair">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51290</xdr:colOff>
      <xdr:row>24</xdr:row>
      <xdr:rowOff>146538</xdr:rowOff>
    </xdr:from>
    <xdr:to>
      <xdr:col>21</xdr:col>
      <xdr:colOff>542192</xdr:colOff>
      <xdr:row>25</xdr:row>
      <xdr:rowOff>109904</xdr:rowOff>
    </xdr:to>
    <xdr:sp macro="" textlink="">
      <xdr:nvSpPr>
        <xdr:cNvPr id="121" name="大かっこ 120"/>
        <xdr:cNvSpPr/>
      </xdr:nvSpPr>
      <xdr:spPr bwMode="auto">
        <a:xfrm>
          <a:off x="7041175" y="8462596"/>
          <a:ext cx="490902" cy="205154"/>
        </a:xfrm>
        <a:prstGeom prst="bracketPair">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46159</xdr:colOff>
      <xdr:row>13</xdr:row>
      <xdr:rowOff>73269</xdr:rowOff>
    </xdr:from>
    <xdr:to>
      <xdr:col>18</xdr:col>
      <xdr:colOff>586154</xdr:colOff>
      <xdr:row>13</xdr:row>
      <xdr:rowOff>443278</xdr:rowOff>
    </xdr:to>
    <xdr:sp macro="" textlink="">
      <xdr:nvSpPr>
        <xdr:cNvPr id="122" name="円/楕円 160"/>
        <xdr:cNvSpPr>
          <a:spLocks noChangeArrowheads="1"/>
        </xdr:cNvSpPr>
      </xdr:nvSpPr>
      <xdr:spPr bwMode="auto">
        <a:xfrm>
          <a:off x="4845294" y="4015154"/>
          <a:ext cx="539995" cy="37000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15</xdr:row>
      <xdr:rowOff>53486</xdr:rowOff>
    </xdr:from>
    <xdr:to>
      <xdr:col>19</xdr:col>
      <xdr:colOff>495300</xdr:colOff>
      <xdr:row>15</xdr:row>
      <xdr:rowOff>442546</xdr:rowOff>
    </xdr:to>
    <xdr:sp macro="" textlink="">
      <xdr:nvSpPr>
        <xdr:cNvPr id="123" name="円/楕円 162"/>
        <xdr:cNvSpPr>
          <a:spLocks noChangeArrowheads="1"/>
        </xdr:cNvSpPr>
      </xdr:nvSpPr>
      <xdr:spPr bwMode="auto">
        <a:xfrm>
          <a:off x="5055577" y="5050448"/>
          <a:ext cx="1140069" cy="389060"/>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153865</xdr:colOff>
      <xdr:row>24</xdr:row>
      <xdr:rowOff>168519</xdr:rowOff>
    </xdr:from>
    <xdr:to>
      <xdr:col>25</xdr:col>
      <xdr:colOff>395653</xdr:colOff>
      <xdr:row>25</xdr:row>
      <xdr:rowOff>161193</xdr:rowOff>
    </xdr:to>
    <xdr:sp macro="" textlink="">
      <xdr:nvSpPr>
        <xdr:cNvPr id="77" name="円/楕円 160"/>
        <xdr:cNvSpPr>
          <a:spLocks noChangeArrowheads="1"/>
        </xdr:cNvSpPr>
      </xdr:nvSpPr>
      <xdr:spPr bwMode="auto">
        <a:xfrm>
          <a:off x="7832480" y="8382000"/>
          <a:ext cx="1465385" cy="234462"/>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175847</xdr:colOff>
      <xdr:row>22</xdr:row>
      <xdr:rowOff>146537</xdr:rowOff>
    </xdr:from>
    <xdr:to>
      <xdr:col>24</xdr:col>
      <xdr:colOff>505560</xdr:colOff>
      <xdr:row>23</xdr:row>
      <xdr:rowOff>142142</xdr:rowOff>
    </xdr:to>
    <xdr:sp macro="" textlink="">
      <xdr:nvSpPr>
        <xdr:cNvPr id="78" name="円/楕円 160"/>
        <xdr:cNvSpPr>
          <a:spLocks noChangeArrowheads="1"/>
        </xdr:cNvSpPr>
      </xdr:nvSpPr>
      <xdr:spPr bwMode="auto">
        <a:xfrm>
          <a:off x="7854462" y="7905749"/>
          <a:ext cx="329713" cy="22273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153866</xdr:colOff>
      <xdr:row>20</xdr:row>
      <xdr:rowOff>168519</xdr:rowOff>
    </xdr:from>
    <xdr:to>
      <xdr:col>24</xdr:col>
      <xdr:colOff>483579</xdr:colOff>
      <xdr:row>21</xdr:row>
      <xdr:rowOff>149470</xdr:rowOff>
    </xdr:to>
    <xdr:sp macro="" textlink="">
      <xdr:nvSpPr>
        <xdr:cNvPr id="80" name="円/楕円 160"/>
        <xdr:cNvSpPr>
          <a:spLocks noChangeArrowheads="1"/>
        </xdr:cNvSpPr>
      </xdr:nvSpPr>
      <xdr:spPr bwMode="auto">
        <a:xfrm>
          <a:off x="7832481" y="7444154"/>
          <a:ext cx="329713" cy="22273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87923</xdr:colOff>
      <xdr:row>26</xdr:row>
      <xdr:rowOff>21980</xdr:rowOff>
    </xdr:from>
    <xdr:to>
      <xdr:col>25</xdr:col>
      <xdr:colOff>505557</xdr:colOff>
      <xdr:row>27</xdr:row>
      <xdr:rowOff>76200</xdr:rowOff>
    </xdr:to>
    <xdr:sp macro="" textlink="">
      <xdr:nvSpPr>
        <xdr:cNvPr id="81" name="円/楕円 160"/>
        <xdr:cNvSpPr>
          <a:spLocks noChangeArrowheads="1"/>
        </xdr:cNvSpPr>
      </xdr:nvSpPr>
      <xdr:spPr bwMode="auto">
        <a:xfrm>
          <a:off x="7766538" y="8719038"/>
          <a:ext cx="1106365" cy="252047"/>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112102</xdr:colOff>
      <xdr:row>13</xdr:row>
      <xdr:rowOff>65942</xdr:rowOff>
    </xdr:from>
    <xdr:to>
      <xdr:col>22</xdr:col>
      <xdr:colOff>80597</xdr:colOff>
      <xdr:row>13</xdr:row>
      <xdr:rowOff>435951</xdr:rowOff>
    </xdr:to>
    <xdr:sp macro="" textlink="">
      <xdr:nvSpPr>
        <xdr:cNvPr id="85" name="円/楕円 160"/>
        <xdr:cNvSpPr>
          <a:spLocks noChangeArrowheads="1"/>
        </xdr:cNvSpPr>
      </xdr:nvSpPr>
      <xdr:spPr bwMode="auto">
        <a:xfrm>
          <a:off x="6845544" y="4007827"/>
          <a:ext cx="539995" cy="37000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180975</xdr:colOff>
          <xdr:row>16</xdr:row>
          <xdr:rowOff>142875</xdr:rowOff>
        </xdr:from>
        <xdr:to>
          <xdr:col>25</xdr:col>
          <xdr:colOff>504825</xdr:colOff>
          <xdr:row>16</xdr:row>
          <xdr:rowOff>352425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219806</xdr:colOff>
      <xdr:row>17</xdr:row>
      <xdr:rowOff>337038</xdr:rowOff>
    </xdr:from>
    <xdr:to>
      <xdr:col>18</xdr:col>
      <xdr:colOff>641839</xdr:colOff>
      <xdr:row>20</xdr:row>
      <xdr:rowOff>103208</xdr:rowOff>
    </xdr:to>
    <xdr:pic>
      <xdr:nvPicPr>
        <xdr:cNvPr id="86" name="図 85"/>
        <xdr:cNvPicPr>
          <a:picLocks noChangeAspect="1"/>
        </xdr:cNvPicPr>
      </xdr:nvPicPr>
      <xdr:blipFill>
        <a:blip xmlns:r="http://schemas.openxmlformats.org/officeDocument/2006/relationships" r:embed="rId1"/>
        <a:stretch>
          <a:fillRect/>
        </a:stretch>
      </xdr:blipFill>
      <xdr:spPr>
        <a:xfrm>
          <a:off x="2703633" y="6183923"/>
          <a:ext cx="2737341" cy="1194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190500</xdr:rowOff>
    </xdr:from>
    <xdr:to>
      <xdr:col>22</xdr:col>
      <xdr:colOff>0</xdr:colOff>
      <xdr:row>31</xdr:row>
      <xdr:rowOff>0</xdr:rowOff>
    </xdr:to>
    <xdr:grpSp>
      <xdr:nvGrpSpPr>
        <xdr:cNvPr id="74" name="グループ化 73"/>
        <xdr:cNvGrpSpPr/>
      </xdr:nvGrpSpPr>
      <xdr:grpSpPr>
        <a:xfrm>
          <a:off x="168519" y="190500"/>
          <a:ext cx="7312269" cy="10352942"/>
          <a:chOff x="512885" y="432288"/>
          <a:chExt cx="7312269" cy="10352943"/>
        </a:xfrm>
      </xdr:grpSpPr>
      <xdr:grpSp>
        <xdr:nvGrpSpPr>
          <xdr:cNvPr id="21" name="グループ化 20"/>
          <xdr:cNvGrpSpPr/>
        </xdr:nvGrpSpPr>
        <xdr:grpSpPr>
          <a:xfrm>
            <a:off x="515814" y="498231"/>
            <a:ext cx="7309340" cy="10287000"/>
            <a:chOff x="511036" y="496957"/>
            <a:chExt cx="7299464" cy="10270434"/>
          </a:xfrm>
        </xdr:grpSpPr>
        <xdr:sp macro="" textlink="">
          <xdr:nvSpPr>
            <xdr:cNvPr id="2" name="正方形/長方形 1"/>
            <xdr:cNvSpPr/>
          </xdr:nvSpPr>
          <xdr:spPr bwMode="auto">
            <a:xfrm>
              <a:off x="511036" y="496957"/>
              <a:ext cx="7299464" cy="10270434"/>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4" name="直線コネクタ 3"/>
            <xdr:cNvCxnSpPr/>
          </xdr:nvCxnSpPr>
          <xdr:spPr bwMode="auto">
            <a:xfrm>
              <a:off x="513522" y="803413"/>
              <a:ext cx="72969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6" name="直線コネクタ 5"/>
            <xdr:cNvCxnSpPr/>
          </xdr:nvCxnSpPr>
          <xdr:spPr bwMode="auto">
            <a:xfrm>
              <a:off x="513522" y="3023152"/>
              <a:ext cx="72969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7" name="直線コネクタ 6"/>
            <xdr:cNvCxnSpPr/>
          </xdr:nvCxnSpPr>
          <xdr:spPr bwMode="auto">
            <a:xfrm>
              <a:off x="704022" y="3636065"/>
              <a:ext cx="71064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9" name="直線コネクタ 8"/>
            <xdr:cNvCxnSpPr/>
          </xdr:nvCxnSpPr>
          <xdr:spPr bwMode="auto">
            <a:xfrm>
              <a:off x="513522" y="7901609"/>
              <a:ext cx="72969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0" name="直線コネクタ 9"/>
            <xdr:cNvCxnSpPr/>
          </xdr:nvCxnSpPr>
          <xdr:spPr bwMode="auto">
            <a:xfrm>
              <a:off x="513522" y="8828303"/>
              <a:ext cx="7296978"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12" name="直線コネクタ 11"/>
            <xdr:cNvCxnSpPr/>
          </xdr:nvCxnSpPr>
          <xdr:spPr bwMode="auto">
            <a:xfrm>
              <a:off x="704022" y="803413"/>
              <a:ext cx="0" cy="8017565"/>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5" name="直線コネクタ 14"/>
            <xdr:cNvCxnSpPr/>
          </xdr:nvCxnSpPr>
          <xdr:spPr bwMode="auto">
            <a:xfrm>
              <a:off x="6783457" y="3636065"/>
              <a:ext cx="0" cy="381000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8" name="直線コネクタ 17"/>
            <xdr:cNvCxnSpPr/>
          </xdr:nvCxnSpPr>
          <xdr:spPr bwMode="auto">
            <a:xfrm>
              <a:off x="4232413" y="3636065"/>
              <a:ext cx="0" cy="381000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9" name="直線コネクタ 18"/>
            <xdr:cNvCxnSpPr/>
          </xdr:nvCxnSpPr>
          <xdr:spPr bwMode="auto">
            <a:xfrm>
              <a:off x="704022" y="7446065"/>
              <a:ext cx="71064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grpSp>
      <xdr:grpSp>
        <xdr:nvGrpSpPr>
          <xdr:cNvPr id="73" name="グループ化 72"/>
          <xdr:cNvGrpSpPr/>
        </xdr:nvGrpSpPr>
        <xdr:grpSpPr>
          <a:xfrm>
            <a:off x="512885" y="432288"/>
            <a:ext cx="7312269" cy="8711712"/>
            <a:chOff x="512885" y="432288"/>
            <a:chExt cx="7312269" cy="8711712"/>
          </a:xfrm>
        </xdr:grpSpPr>
        <xdr:cxnSp macro="">
          <xdr:nvCxnSpPr>
            <xdr:cNvPr id="23" name="直線コネクタ 22"/>
            <xdr:cNvCxnSpPr/>
          </xdr:nvCxnSpPr>
          <xdr:spPr bwMode="auto">
            <a:xfrm>
              <a:off x="703385" y="1113692"/>
              <a:ext cx="712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24" name="直線コネクタ 23"/>
            <xdr:cNvCxnSpPr/>
          </xdr:nvCxnSpPr>
          <xdr:spPr bwMode="auto">
            <a:xfrm>
              <a:off x="703385" y="2051538"/>
              <a:ext cx="296740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27" name="直線コネクタ 26"/>
            <xdr:cNvCxnSpPr/>
          </xdr:nvCxnSpPr>
          <xdr:spPr bwMode="auto">
            <a:xfrm>
              <a:off x="1905000" y="798635"/>
              <a:ext cx="0" cy="222005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28" name="直線コネクタ 27"/>
            <xdr:cNvCxnSpPr/>
          </xdr:nvCxnSpPr>
          <xdr:spPr bwMode="auto">
            <a:xfrm>
              <a:off x="4938346" y="798635"/>
              <a:ext cx="0" cy="222005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29" name="直線コネクタ 28"/>
            <xdr:cNvCxnSpPr/>
          </xdr:nvCxnSpPr>
          <xdr:spPr bwMode="auto">
            <a:xfrm>
              <a:off x="3670788" y="805962"/>
              <a:ext cx="0" cy="222005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0" name="直線コネクタ 29"/>
            <xdr:cNvCxnSpPr/>
          </xdr:nvCxnSpPr>
          <xdr:spPr bwMode="auto">
            <a:xfrm>
              <a:off x="3919904" y="3018692"/>
              <a:ext cx="0" cy="61546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2" name="直線コネクタ 31"/>
            <xdr:cNvCxnSpPr/>
          </xdr:nvCxnSpPr>
          <xdr:spPr bwMode="auto">
            <a:xfrm>
              <a:off x="3919904" y="3326423"/>
              <a:ext cx="39052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4" name="直線コネクタ 33"/>
            <xdr:cNvCxnSpPr/>
          </xdr:nvCxnSpPr>
          <xdr:spPr bwMode="auto">
            <a:xfrm>
              <a:off x="703385" y="4088423"/>
              <a:ext cx="60886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6" name="直線コネクタ 35"/>
            <xdr:cNvCxnSpPr/>
          </xdr:nvCxnSpPr>
          <xdr:spPr bwMode="auto">
            <a:xfrm>
              <a:off x="703385" y="4396154"/>
              <a:ext cx="2549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9" name="直線コネクタ 38"/>
            <xdr:cNvCxnSpPr/>
          </xdr:nvCxnSpPr>
          <xdr:spPr bwMode="auto">
            <a:xfrm>
              <a:off x="4234962" y="4396154"/>
              <a:ext cx="2557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1" name="直線コネクタ 40"/>
            <xdr:cNvCxnSpPr/>
          </xdr:nvCxnSpPr>
          <xdr:spPr bwMode="auto">
            <a:xfrm>
              <a:off x="703385" y="4996962"/>
              <a:ext cx="712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3" name="直線コネクタ 42"/>
            <xdr:cNvCxnSpPr/>
          </xdr:nvCxnSpPr>
          <xdr:spPr bwMode="auto">
            <a:xfrm>
              <a:off x="703385" y="5304692"/>
              <a:ext cx="712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4" name="直線コネクタ 43"/>
            <xdr:cNvCxnSpPr/>
          </xdr:nvCxnSpPr>
          <xdr:spPr bwMode="auto">
            <a:xfrm>
              <a:off x="703385" y="6535615"/>
              <a:ext cx="690928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5" name="直線コネクタ 44"/>
            <xdr:cNvCxnSpPr/>
          </xdr:nvCxnSpPr>
          <xdr:spPr bwMode="auto">
            <a:xfrm>
              <a:off x="703385" y="5920154"/>
              <a:ext cx="690928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8" name="直線コネクタ 47"/>
            <xdr:cNvCxnSpPr/>
          </xdr:nvCxnSpPr>
          <xdr:spPr bwMode="auto">
            <a:xfrm>
              <a:off x="703385" y="7151077"/>
              <a:ext cx="712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9" name="直線コネクタ 48"/>
            <xdr:cNvCxnSpPr/>
          </xdr:nvCxnSpPr>
          <xdr:spPr bwMode="auto">
            <a:xfrm>
              <a:off x="7612673" y="5304692"/>
              <a:ext cx="0" cy="18463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2" name="直線コネクタ 51"/>
            <xdr:cNvCxnSpPr/>
          </xdr:nvCxnSpPr>
          <xdr:spPr bwMode="auto">
            <a:xfrm>
              <a:off x="1714500" y="7913077"/>
              <a:ext cx="0" cy="9231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3" name="直線コネクタ 52"/>
            <xdr:cNvCxnSpPr/>
          </xdr:nvCxnSpPr>
          <xdr:spPr bwMode="auto">
            <a:xfrm>
              <a:off x="1516673" y="4403481"/>
              <a:ext cx="0" cy="3055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5" name="直線コネクタ 54"/>
            <xdr:cNvCxnSpPr/>
          </xdr:nvCxnSpPr>
          <xdr:spPr bwMode="auto">
            <a:xfrm>
              <a:off x="3253154" y="4088423"/>
              <a:ext cx="0" cy="336305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7" name="直線コネクタ 56"/>
            <xdr:cNvCxnSpPr/>
          </xdr:nvCxnSpPr>
          <xdr:spPr bwMode="auto">
            <a:xfrm>
              <a:off x="2410558" y="4396154"/>
              <a:ext cx="0" cy="3055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9" name="直線コネクタ 58"/>
            <xdr:cNvCxnSpPr/>
          </xdr:nvCxnSpPr>
          <xdr:spPr bwMode="auto">
            <a:xfrm>
              <a:off x="5062904" y="4396154"/>
              <a:ext cx="0" cy="3055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0" name="直線コネクタ 59"/>
            <xdr:cNvCxnSpPr/>
          </xdr:nvCxnSpPr>
          <xdr:spPr bwMode="auto">
            <a:xfrm>
              <a:off x="5883519" y="4403481"/>
              <a:ext cx="0" cy="3055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2" name="直線コネクタ 61"/>
            <xdr:cNvCxnSpPr/>
          </xdr:nvCxnSpPr>
          <xdr:spPr bwMode="auto">
            <a:xfrm>
              <a:off x="3670788" y="7913077"/>
              <a:ext cx="0" cy="9231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3" name="直線コネクタ 62"/>
            <xdr:cNvCxnSpPr/>
          </xdr:nvCxnSpPr>
          <xdr:spPr bwMode="auto">
            <a:xfrm>
              <a:off x="4938346" y="7913077"/>
              <a:ext cx="0" cy="9231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4" name="直線コネクタ 63"/>
            <xdr:cNvCxnSpPr/>
          </xdr:nvCxnSpPr>
          <xdr:spPr bwMode="auto">
            <a:xfrm>
              <a:off x="1714500" y="8220808"/>
              <a:ext cx="195628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6" name="直線コネクタ 65"/>
            <xdr:cNvCxnSpPr/>
          </xdr:nvCxnSpPr>
          <xdr:spPr bwMode="auto">
            <a:xfrm>
              <a:off x="1714500" y="8528538"/>
              <a:ext cx="195628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7" name="直線コネクタ 66"/>
            <xdr:cNvCxnSpPr/>
          </xdr:nvCxnSpPr>
          <xdr:spPr bwMode="auto">
            <a:xfrm>
              <a:off x="2410558" y="8528538"/>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0" name="直線コネクタ 69"/>
            <xdr:cNvCxnSpPr/>
          </xdr:nvCxnSpPr>
          <xdr:spPr bwMode="auto">
            <a:xfrm>
              <a:off x="3040673" y="8528538"/>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1" name="直線コネクタ 70"/>
            <xdr:cNvCxnSpPr/>
          </xdr:nvCxnSpPr>
          <xdr:spPr bwMode="auto">
            <a:xfrm>
              <a:off x="512885" y="9144000"/>
              <a:ext cx="7312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5" name="直線コネクタ 74"/>
            <xdr:cNvCxnSpPr/>
          </xdr:nvCxnSpPr>
          <xdr:spPr bwMode="auto">
            <a:xfrm>
              <a:off x="5883519" y="432288"/>
              <a:ext cx="194163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7" name="直線コネクタ 86"/>
            <xdr:cNvCxnSpPr/>
          </xdr:nvCxnSpPr>
          <xdr:spPr bwMode="auto">
            <a:xfrm>
              <a:off x="5883519" y="1516673"/>
              <a:ext cx="1729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9" name="直線コネクタ 88"/>
            <xdr:cNvCxnSpPr/>
          </xdr:nvCxnSpPr>
          <xdr:spPr bwMode="auto">
            <a:xfrm>
              <a:off x="5883519" y="2710962"/>
              <a:ext cx="1729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grpSp>
    </xdr:grpSp>
    <xdr:clientData/>
  </xdr:twoCellAnchor>
  <xdr:twoCellAnchor>
    <xdr:from>
      <xdr:col>25</xdr:col>
      <xdr:colOff>443037</xdr:colOff>
      <xdr:row>22</xdr:row>
      <xdr:rowOff>54830</xdr:rowOff>
    </xdr:from>
    <xdr:to>
      <xdr:col>28</xdr:col>
      <xdr:colOff>2565</xdr:colOff>
      <xdr:row>23</xdr:row>
      <xdr:rowOff>286850</xdr:rowOff>
    </xdr:to>
    <xdr:sp macro="" textlink="">
      <xdr:nvSpPr>
        <xdr:cNvPr id="78" name="円/楕円 128"/>
        <xdr:cNvSpPr>
          <a:spLocks noChangeArrowheads="1"/>
        </xdr:cNvSpPr>
      </xdr:nvSpPr>
      <xdr:spPr bwMode="auto">
        <a:xfrm>
          <a:off x="9317162" y="6277830"/>
          <a:ext cx="829528" cy="533645"/>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48117</xdr:colOff>
      <xdr:row>28</xdr:row>
      <xdr:rowOff>33584</xdr:rowOff>
    </xdr:from>
    <xdr:to>
      <xdr:col>8</xdr:col>
      <xdr:colOff>354136</xdr:colOff>
      <xdr:row>28</xdr:row>
      <xdr:rowOff>283922</xdr:rowOff>
    </xdr:to>
    <xdr:sp macro="" textlink="">
      <xdr:nvSpPr>
        <xdr:cNvPr id="79" name="円/楕円 126"/>
        <xdr:cNvSpPr>
          <a:spLocks noChangeArrowheads="1"/>
        </xdr:cNvSpPr>
      </xdr:nvSpPr>
      <xdr:spPr bwMode="auto">
        <a:xfrm>
          <a:off x="2746867" y="8225084"/>
          <a:ext cx="512394" cy="250338"/>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133353</xdr:colOff>
      <xdr:row>21</xdr:row>
      <xdr:rowOff>205155</xdr:rowOff>
    </xdr:from>
    <xdr:to>
      <xdr:col>25</xdr:col>
      <xdr:colOff>388328</xdr:colOff>
      <xdr:row>22</xdr:row>
      <xdr:rowOff>175847</xdr:rowOff>
    </xdr:to>
    <xdr:sp macro="" textlink="">
      <xdr:nvSpPr>
        <xdr:cNvPr id="80" name="円/楕円 126"/>
        <xdr:cNvSpPr>
          <a:spLocks noChangeArrowheads="1"/>
        </xdr:cNvSpPr>
      </xdr:nvSpPr>
      <xdr:spPr bwMode="auto">
        <a:xfrm>
          <a:off x="7782661" y="6191251"/>
          <a:ext cx="1471244" cy="278423"/>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532667</xdr:colOff>
      <xdr:row>19</xdr:row>
      <xdr:rowOff>189767</xdr:rowOff>
    </xdr:from>
    <xdr:to>
      <xdr:col>25</xdr:col>
      <xdr:colOff>597876</xdr:colOff>
      <xdr:row>21</xdr:row>
      <xdr:rowOff>120163</xdr:rowOff>
    </xdr:to>
    <xdr:sp macro="" textlink="">
      <xdr:nvSpPr>
        <xdr:cNvPr id="81" name="円/楕円 128"/>
        <xdr:cNvSpPr>
          <a:spLocks noChangeArrowheads="1"/>
        </xdr:cNvSpPr>
      </xdr:nvSpPr>
      <xdr:spPr bwMode="auto">
        <a:xfrm>
          <a:off x="8753475" y="5560402"/>
          <a:ext cx="709978" cy="545857"/>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102577</xdr:colOff>
      <xdr:row>24</xdr:row>
      <xdr:rowOff>13923</xdr:rowOff>
    </xdr:from>
    <xdr:to>
      <xdr:col>10</xdr:col>
      <xdr:colOff>207352</xdr:colOff>
      <xdr:row>24</xdr:row>
      <xdr:rowOff>299673</xdr:rowOff>
    </xdr:to>
    <xdr:sp macro="" textlink="">
      <xdr:nvSpPr>
        <xdr:cNvPr id="82" name="円/楕円 126"/>
        <xdr:cNvSpPr>
          <a:spLocks noChangeArrowheads="1"/>
        </xdr:cNvSpPr>
      </xdr:nvSpPr>
      <xdr:spPr bwMode="auto">
        <a:xfrm>
          <a:off x="3355731" y="7165000"/>
          <a:ext cx="771525" cy="285750"/>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171940</xdr:colOff>
      <xdr:row>20</xdr:row>
      <xdr:rowOff>13311</xdr:rowOff>
    </xdr:from>
    <xdr:to>
      <xdr:col>24</xdr:col>
      <xdr:colOff>362318</xdr:colOff>
      <xdr:row>20</xdr:row>
      <xdr:rowOff>289536</xdr:rowOff>
    </xdr:to>
    <xdr:sp macro="" textlink="">
      <xdr:nvSpPr>
        <xdr:cNvPr id="84" name="円/楕円 129"/>
        <xdr:cNvSpPr>
          <a:spLocks noChangeArrowheads="1"/>
        </xdr:cNvSpPr>
      </xdr:nvSpPr>
      <xdr:spPr bwMode="auto">
        <a:xfrm>
          <a:off x="7823690" y="5633061"/>
          <a:ext cx="761878" cy="276225"/>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131886</xdr:colOff>
      <xdr:row>22</xdr:row>
      <xdr:rowOff>180731</xdr:rowOff>
    </xdr:from>
    <xdr:to>
      <xdr:col>20</xdr:col>
      <xdr:colOff>109905</xdr:colOff>
      <xdr:row>23</xdr:row>
      <xdr:rowOff>135549</xdr:rowOff>
    </xdr:to>
    <xdr:sp macro="" textlink="">
      <xdr:nvSpPr>
        <xdr:cNvPr id="85" name="円/楕円 126"/>
        <xdr:cNvSpPr>
          <a:spLocks noChangeArrowheads="1"/>
        </xdr:cNvSpPr>
      </xdr:nvSpPr>
      <xdr:spPr bwMode="auto">
        <a:xfrm>
          <a:off x="6577136" y="6403731"/>
          <a:ext cx="581269" cy="256443"/>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205154</xdr:colOff>
      <xdr:row>13</xdr:row>
      <xdr:rowOff>36635</xdr:rowOff>
    </xdr:from>
    <xdr:to>
      <xdr:col>16</xdr:col>
      <xdr:colOff>337038</xdr:colOff>
      <xdr:row>13</xdr:row>
      <xdr:rowOff>278423</xdr:rowOff>
    </xdr:to>
    <xdr:sp macro="" textlink="">
      <xdr:nvSpPr>
        <xdr:cNvPr id="86" name="角丸四角形 85"/>
        <xdr:cNvSpPr/>
      </xdr:nvSpPr>
      <xdr:spPr bwMode="auto">
        <a:xfrm>
          <a:off x="3531577" y="3121270"/>
          <a:ext cx="2344615" cy="241788"/>
        </a:xfrm>
        <a:prstGeom prst="roundRect">
          <a:avLst>
            <a:gd name="adj" fmla="val 37879"/>
          </a:avLst>
        </a:prstGeom>
        <a:noFill/>
        <a:ln w="15875"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209550</xdr:colOff>
          <xdr:row>25</xdr:row>
          <xdr:rowOff>123825</xdr:rowOff>
        </xdr:from>
        <xdr:to>
          <xdr:col>25</xdr:col>
          <xdr:colOff>504825</xdr:colOff>
          <xdr:row>25</xdr:row>
          <xdr:rowOff>333375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26</xdr:row>
          <xdr:rowOff>66675</xdr:rowOff>
        </xdr:from>
        <xdr:to>
          <xdr:col>25</xdr:col>
          <xdr:colOff>504825</xdr:colOff>
          <xdr:row>26</xdr:row>
          <xdr:rowOff>266700</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27</xdr:row>
          <xdr:rowOff>66675</xdr:rowOff>
        </xdr:from>
        <xdr:to>
          <xdr:col>25</xdr:col>
          <xdr:colOff>504825</xdr:colOff>
          <xdr:row>27</xdr:row>
          <xdr:rowOff>266700</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28</xdr:row>
          <xdr:rowOff>66675</xdr:rowOff>
        </xdr:from>
        <xdr:to>
          <xdr:col>25</xdr:col>
          <xdr:colOff>504825</xdr:colOff>
          <xdr:row>28</xdr:row>
          <xdr:rowOff>276225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29</xdr:row>
          <xdr:rowOff>66675</xdr:rowOff>
        </xdr:from>
        <xdr:to>
          <xdr:col>25</xdr:col>
          <xdr:colOff>504825</xdr:colOff>
          <xdr:row>29</xdr:row>
          <xdr:rowOff>276225</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43963</xdr:colOff>
      <xdr:row>22</xdr:row>
      <xdr:rowOff>43961</xdr:rowOff>
    </xdr:from>
    <xdr:to>
      <xdr:col>7</xdr:col>
      <xdr:colOff>175847</xdr:colOff>
      <xdr:row>23</xdr:row>
      <xdr:rowOff>278423</xdr:rowOff>
    </xdr:to>
    <xdr:sp macro="" textlink="">
      <xdr:nvSpPr>
        <xdr:cNvPr id="61" name="角丸四角形 60"/>
        <xdr:cNvSpPr/>
      </xdr:nvSpPr>
      <xdr:spPr bwMode="auto">
        <a:xfrm>
          <a:off x="2110155" y="6337788"/>
          <a:ext cx="762000" cy="542193"/>
        </a:xfrm>
        <a:prstGeom prst="roundRect">
          <a:avLst>
            <a:gd name="adj" fmla="val 37879"/>
          </a:avLst>
        </a:prstGeom>
        <a:noFill/>
        <a:ln w="15875"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29308</xdr:colOff>
      <xdr:row>7</xdr:row>
      <xdr:rowOff>131884</xdr:rowOff>
    </xdr:from>
    <xdr:to>
      <xdr:col>15</xdr:col>
      <xdr:colOff>351692</xdr:colOff>
      <xdr:row>8</xdr:row>
      <xdr:rowOff>153865</xdr:rowOff>
    </xdr:to>
    <xdr:sp macro="" textlink="">
      <xdr:nvSpPr>
        <xdr:cNvPr id="3" name="大かっこ 2"/>
        <xdr:cNvSpPr/>
      </xdr:nvSpPr>
      <xdr:spPr bwMode="auto">
        <a:xfrm>
          <a:off x="4938346" y="1692519"/>
          <a:ext cx="571500" cy="271096"/>
        </a:xfrm>
        <a:prstGeom prst="bracketPair">
          <a:avLst/>
        </a:prstGeom>
        <a:noFill/>
        <a:ln w="63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183173</xdr:colOff>
      <xdr:row>7</xdr:row>
      <xdr:rowOff>131884</xdr:rowOff>
    </xdr:from>
    <xdr:to>
      <xdr:col>20</xdr:col>
      <xdr:colOff>102577</xdr:colOff>
      <xdr:row>8</xdr:row>
      <xdr:rowOff>153865</xdr:rowOff>
    </xdr:to>
    <xdr:sp macro="" textlink="">
      <xdr:nvSpPr>
        <xdr:cNvPr id="65" name="大かっこ 64"/>
        <xdr:cNvSpPr/>
      </xdr:nvSpPr>
      <xdr:spPr bwMode="auto">
        <a:xfrm>
          <a:off x="5722327" y="1692519"/>
          <a:ext cx="1428750" cy="271096"/>
        </a:xfrm>
        <a:prstGeom prst="bracketPair">
          <a:avLst/>
        </a:prstGeom>
        <a:noFill/>
        <a:ln w="63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97450</xdr:colOff>
      <xdr:row>22</xdr:row>
      <xdr:rowOff>255710</xdr:rowOff>
    </xdr:from>
    <xdr:to>
      <xdr:col>24</xdr:col>
      <xdr:colOff>290880</xdr:colOff>
      <xdr:row>23</xdr:row>
      <xdr:rowOff>224204</xdr:rowOff>
    </xdr:to>
    <xdr:sp macro="" textlink="">
      <xdr:nvSpPr>
        <xdr:cNvPr id="68" name="円/楕円 129"/>
        <xdr:cNvSpPr>
          <a:spLocks noChangeArrowheads="1"/>
        </xdr:cNvSpPr>
      </xdr:nvSpPr>
      <xdr:spPr bwMode="auto">
        <a:xfrm>
          <a:off x="7746758" y="6549537"/>
          <a:ext cx="764930" cy="276225"/>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87313</xdr:colOff>
      <xdr:row>22</xdr:row>
      <xdr:rowOff>54341</xdr:rowOff>
    </xdr:from>
    <xdr:to>
      <xdr:col>17</xdr:col>
      <xdr:colOff>317500</xdr:colOff>
      <xdr:row>23</xdr:row>
      <xdr:rowOff>282698</xdr:rowOff>
    </xdr:to>
    <xdr:sp macro="" textlink="">
      <xdr:nvSpPr>
        <xdr:cNvPr id="69" name="角丸四角形 68"/>
        <xdr:cNvSpPr/>
      </xdr:nvSpPr>
      <xdr:spPr bwMode="auto">
        <a:xfrm>
          <a:off x="5627688" y="6277341"/>
          <a:ext cx="762000" cy="529982"/>
        </a:xfrm>
        <a:prstGeom prst="roundRect">
          <a:avLst>
            <a:gd name="adj" fmla="val 37879"/>
          </a:avLst>
        </a:prstGeom>
        <a:noFill/>
        <a:ln w="15875"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xdr:col>
      <xdr:colOff>542193</xdr:colOff>
      <xdr:row>17</xdr:row>
      <xdr:rowOff>139212</xdr:rowOff>
    </xdr:from>
    <xdr:to>
      <xdr:col>15</xdr:col>
      <xdr:colOff>187572</xdr:colOff>
      <xdr:row>21</xdr:row>
      <xdr:rowOff>103209</xdr:rowOff>
    </xdr:to>
    <xdr:pic>
      <xdr:nvPicPr>
        <xdr:cNvPr id="72" name="図 71"/>
        <xdr:cNvPicPr>
          <a:picLocks noChangeAspect="1"/>
        </xdr:cNvPicPr>
      </xdr:nvPicPr>
      <xdr:blipFill>
        <a:blip xmlns:r="http://schemas.openxmlformats.org/officeDocument/2006/relationships" r:embed="rId1"/>
        <a:stretch>
          <a:fillRect/>
        </a:stretch>
      </xdr:blipFill>
      <xdr:spPr>
        <a:xfrm>
          <a:off x="2608385" y="4894385"/>
          <a:ext cx="2737341" cy="1194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161193</xdr:colOff>
      <xdr:row>2</xdr:row>
      <xdr:rowOff>0</xdr:rowOff>
    </xdr:from>
    <xdr:to>
      <xdr:col>37</xdr:col>
      <xdr:colOff>0</xdr:colOff>
      <xdr:row>38</xdr:row>
      <xdr:rowOff>0</xdr:rowOff>
    </xdr:to>
    <xdr:grpSp>
      <xdr:nvGrpSpPr>
        <xdr:cNvPr id="3" name="グループ化 2"/>
        <xdr:cNvGrpSpPr/>
      </xdr:nvGrpSpPr>
      <xdr:grpSpPr>
        <a:xfrm>
          <a:off x="161193" y="205154"/>
          <a:ext cx="7532076" cy="10155115"/>
          <a:chOff x="161193" y="205154"/>
          <a:chExt cx="7532076" cy="10155115"/>
        </a:xfrm>
      </xdr:grpSpPr>
      <xdr:cxnSp macro="">
        <xdr:nvCxnSpPr>
          <xdr:cNvPr id="56" name="直線コネクタ 55"/>
          <xdr:cNvCxnSpPr/>
        </xdr:nvCxnSpPr>
        <xdr:spPr bwMode="auto">
          <a:xfrm>
            <a:off x="5715000" y="8374673"/>
            <a:ext cx="197826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grpSp>
        <xdr:nvGrpSpPr>
          <xdr:cNvPr id="165" name="グループ化 164"/>
          <xdr:cNvGrpSpPr/>
        </xdr:nvGrpSpPr>
        <xdr:grpSpPr>
          <a:xfrm>
            <a:off x="161193" y="205154"/>
            <a:ext cx="7532076" cy="10155115"/>
            <a:chOff x="520212" y="483577"/>
            <a:chExt cx="7532076" cy="10272346"/>
          </a:xfrm>
        </xdr:grpSpPr>
        <xdr:grpSp>
          <xdr:nvGrpSpPr>
            <xdr:cNvPr id="163" name="グループ化 162"/>
            <xdr:cNvGrpSpPr/>
          </xdr:nvGrpSpPr>
          <xdr:grpSpPr>
            <a:xfrm>
              <a:off x="520212" y="483577"/>
              <a:ext cx="7532076" cy="10272346"/>
              <a:chOff x="520212" y="483577"/>
              <a:chExt cx="7532076" cy="10272346"/>
            </a:xfrm>
          </xdr:grpSpPr>
          <xdr:grpSp>
            <xdr:nvGrpSpPr>
              <xdr:cNvPr id="61" name="グループ化 60"/>
              <xdr:cNvGrpSpPr/>
            </xdr:nvGrpSpPr>
            <xdr:grpSpPr>
              <a:xfrm>
                <a:off x="520212" y="483577"/>
                <a:ext cx="7532076" cy="10272346"/>
                <a:chOff x="520212" y="483577"/>
                <a:chExt cx="7532076" cy="10272346"/>
              </a:xfrm>
            </xdr:grpSpPr>
            <xdr:grpSp>
              <xdr:nvGrpSpPr>
                <xdr:cNvPr id="10" name="グループ化 9"/>
                <xdr:cNvGrpSpPr/>
              </xdr:nvGrpSpPr>
              <xdr:grpSpPr>
                <a:xfrm>
                  <a:off x="520212" y="483577"/>
                  <a:ext cx="7532076" cy="10272346"/>
                  <a:chOff x="520212" y="483577"/>
                  <a:chExt cx="7532076" cy="10272346"/>
                </a:xfrm>
              </xdr:grpSpPr>
              <xdr:sp macro="" textlink="">
                <xdr:nvSpPr>
                  <xdr:cNvPr id="2" name="正方形/長方形 1"/>
                  <xdr:cNvSpPr/>
                </xdr:nvSpPr>
                <xdr:spPr bwMode="auto">
                  <a:xfrm>
                    <a:off x="527539" y="483577"/>
                    <a:ext cx="7524749" cy="10272346"/>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4" name="直線コネクタ 3"/>
                  <xdr:cNvCxnSpPr/>
                </xdr:nvCxnSpPr>
                <xdr:spPr bwMode="auto">
                  <a:xfrm>
                    <a:off x="527538" y="2010347"/>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6" name="直線コネクタ 5"/>
                  <xdr:cNvCxnSpPr/>
                </xdr:nvCxnSpPr>
                <xdr:spPr bwMode="auto">
                  <a:xfrm>
                    <a:off x="520212" y="6472073"/>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7" name="直線コネクタ 6"/>
                  <xdr:cNvCxnSpPr/>
                </xdr:nvCxnSpPr>
                <xdr:spPr bwMode="auto">
                  <a:xfrm>
                    <a:off x="527538" y="3218422"/>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8" name="直線コネクタ 7"/>
                  <xdr:cNvCxnSpPr/>
                </xdr:nvCxnSpPr>
                <xdr:spPr bwMode="auto">
                  <a:xfrm>
                    <a:off x="527538" y="8441715"/>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9" name="直線コネクタ 8"/>
                  <xdr:cNvCxnSpPr/>
                </xdr:nvCxnSpPr>
                <xdr:spPr bwMode="auto">
                  <a:xfrm>
                    <a:off x="527538" y="9066100"/>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grpSp>
            <xdr:grpSp>
              <xdr:nvGrpSpPr>
                <xdr:cNvPr id="60" name="グループ化 59"/>
                <xdr:cNvGrpSpPr/>
              </xdr:nvGrpSpPr>
              <xdr:grpSpPr>
                <a:xfrm>
                  <a:off x="1839057" y="483577"/>
                  <a:ext cx="6213231" cy="8582524"/>
                  <a:chOff x="1839057" y="483577"/>
                  <a:chExt cx="6213231" cy="8582524"/>
                </a:xfrm>
              </xdr:grpSpPr>
              <xdr:cxnSp macro="">
                <xdr:nvCxnSpPr>
                  <xdr:cNvPr id="12" name="直線コネクタ 11"/>
                  <xdr:cNvCxnSpPr/>
                </xdr:nvCxnSpPr>
                <xdr:spPr bwMode="auto">
                  <a:xfrm flipH="1">
                    <a:off x="1839057" y="483577"/>
                    <a:ext cx="1" cy="7952544"/>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7" name="直線コネクタ 16"/>
                  <xdr:cNvCxnSpPr/>
                </xdr:nvCxnSpPr>
                <xdr:spPr bwMode="auto">
                  <a:xfrm flipH="1">
                    <a:off x="5758961" y="483577"/>
                    <a:ext cx="1" cy="152677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0" name="直線コネクタ 19"/>
                  <xdr:cNvCxnSpPr/>
                </xdr:nvCxnSpPr>
                <xdr:spPr bwMode="auto">
                  <a:xfrm>
                    <a:off x="5758961" y="2339191"/>
                    <a:ext cx="0" cy="8792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2" name="直線コネクタ 21"/>
                  <xdr:cNvCxnSpPr/>
                </xdr:nvCxnSpPr>
                <xdr:spPr bwMode="auto">
                  <a:xfrm>
                    <a:off x="6074019" y="1570732"/>
                    <a:ext cx="0" cy="439615"/>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5" name="直線コネクタ 24"/>
                  <xdr:cNvCxnSpPr/>
                </xdr:nvCxnSpPr>
                <xdr:spPr bwMode="auto">
                  <a:xfrm>
                    <a:off x="6074019" y="1565657"/>
                    <a:ext cx="197826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6" name="直線コネクタ 25"/>
                  <xdr:cNvCxnSpPr/>
                </xdr:nvCxnSpPr>
                <xdr:spPr bwMode="auto">
                  <a:xfrm>
                    <a:off x="6074019" y="2910691"/>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8" name="直線コネクタ 27"/>
                  <xdr:cNvCxnSpPr/>
                </xdr:nvCxnSpPr>
                <xdr:spPr bwMode="auto">
                  <a:xfrm>
                    <a:off x="6074019" y="2907139"/>
                    <a:ext cx="197826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9" name="直線コネクタ 28"/>
                  <xdr:cNvCxnSpPr/>
                </xdr:nvCxnSpPr>
                <xdr:spPr bwMode="auto">
                  <a:xfrm>
                    <a:off x="1839058" y="4433909"/>
                    <a:ext cx="621323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1" name="直線コネクタ 30"/>
                  <xdr:cNvCxnSpPr/>
                </xdr:nvCxnSpPr>
                <xdr:spPr bwMode="auto">
                  <a:xfrm>
                    <a:off x="6704134" y="6164342"/>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2" name="直線コネクタ 31"/>
                  <xdr:cNvCxnSpPr/>
                </xdr:nvCxnSpPr>
                <xdr:spPr bwMode="auto">
                  <a:xfrm>
                    <a:off x="5392615" y="6164342"/>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3" name="直線コネクタ 32"/>
                  <xdr:cNvCxnSpPr/>
                </xdr:nvCxnSpPr>
                <xdr:spPr bwMode="auto">
                  <a:xfrm>
                    <a:off x="4344865" y="6164342"/>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4" name="直線コネクタ 33"/>
                  <xdr:cNvCxnSpPr/>
                </xdr:nvCxnSpPr>
                <xdr:spPr bwMode="auto">
                  <a:xfrm>
                    <a:off x="3231173" y="6164342"/>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5" name="直線コネクタ 34"/>
                  <xdr:cNvCxnSpPr/>
                </xdr:nvCxnSpPr>
                <xdr:spPr bwMode="auto">
                  <a:xfrm>
                    <a:off x="3223846" y="6160790"/>
                    <a:ext cx="482844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7" name="直線コネクタ 36"/>
                  <xdr:cNvCxnSpPr/>
                </xdr:nvCxnSpPr>
                <xdr:spPr bwMode="auto">
                  <a:xfrm>
                    <a:off x="3560884" y="6472073"/>
                    <a:ext cx="0" cy="755973"/>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sp macro="" textlink="">
                <xdr:nvSpPr>
                  <xdr:cNvPr id="41" name="正方形/長方形 40"/>
                  <xdr:cNvSpPr/>
                </xdr:nvSpPr>
                <xdr:spPr bwMode="auto">
                  <a:xfrm>
                    <a:off x="4337538" y="6938998"/>
                    <a:ext cx="3714750" cy="289048"/>
                  </a:xfrm>
                  <a:prstGeom prst="rect">
                    <a:avLst/>
                  </a:prstGeom>
                  <a:noFill/>
                  <a:ln w="12700" cap="flat" cmpd="sng" algn="ctr">
                    <a:solidFill>
                      <a:schemeClr val="accent2">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42" name="直線コネクタ 41"/>
                  <xdr:cNvCxnSpPr/>
                </xdr:nvCxnSpPr>
                <xdr:spPr bwMode="auto">
                  <a:xfrm>
                    <a:off x="4857750" y="7228047"/>
                    <a:ext cx="0" cy="1208075"/>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45" name="直線コネクタ 44"/>
                  <xdr:cNvCxnSpPr/>
                </xdr:nvCxnSpPr>
                <xdr:spPr bwMode="auto">
                  <a:xfrm>
                    <a:off x="5392615" y="7991431"/>
                    <a:ext cx="2659673"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48" name="直線コネクタ 47"/>
                  <xdr:cNvCxnSpPr/>
                </xdr:nvCxnSpPr>
                <xdr:spPr bwMode="auto">
                  <a:xfrm>
                    <a:off x="5392615" y="7991432"/>
                    <a:ext cx="1" cy="459512"/>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50" name="直線コネクタ 49"/>
                  <xdr:cNvCxnSpPr/>
                </xdr:nvCxnSpPr>
                <xdr:spPr bwMode="auto">
                  <a:xfrm>
                    <a:off x="4337538" y="8436122"/>
                    <a:ext cx="0" cy="622789"/>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52" name="直線コネクタ 51"/>
                  <xdr:cNvCxnSpPr/>
                </xdr:nvCxnSpPr>
                <xdr:spPr bwMode="auto">
                  <a:xfrm>
                    <a:off x="2124808" y="8747405"/>
                    <a:ext cx="221273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54" name="直線コネクタ 53"/>
                  <xdr:cNvCxnSpPr/>
                </xdr:nvCxnSpPr>
                <xdr:spPr bwMode="auto">
                  <a:xfrm>
                    <a:off x="2132133" y="8747405"/>
                    <a:ext cx="1" cy="31505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58" name="直線コネクタ 57"/>
                  <xdr:cNvCxnSpPr/>
                </xdr:nvCxnSpPr>
                <xdr:spPr bwMode="auto">
                  <a:xfrm>
                    <a:off x="6074019" y="8751043"/>
                    <a:ext cx="1" cy="31505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59" name="直線コネクタ 58"/>
                  <xdr:cNvCxnSpPr/>
                </xdr:nvCxnSpPr>
                <xdr:spPr bwMode="auto">
                  <a:xfrm>
                    <a:off x="3223845" y="8751042"/>
                    <a:ext cx="1" cy="31505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grpSp>
          </xdr:grpSp>
          <xdr:grpSp>
            <xdr:nvGrpSpPr>
              <xdr:cNvPr id="162" name="グループ化 161"/>
              <xdr:cNvGrpSpPr/>
            </xdr:nvGrpSpPr>
            <xdr:grpSpPr>
              <a:xfrm>
                <a:off x="1839057" y="483577"/>
                <a:ext cx="6213231" cy="6728906"/>
                <a:chOff x="1839057" y="483577"/>
                <a:chExt cx="6213231" cy="6728906"/>
              </a:xfrm>
            </xdr:grpSpPr>
            <xdr:cxnSp macro="">
              <xdr:nvCxnSpPr>
                <xdr:cNvPr id="63" name="直線コネクタ 62"/>
                <xdr:cNvCxnSpPr/>
              </xdr:nvCxnSpPr>
              <xdr:spPr bwMode="auto">
                <a:xfrm>
                  <a:off x="1839058" y="791308"/>
                  <a:ext cx="391990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5" name="直線コネクタ 64"/>
                <xdr:cNvCxnSpPr/>
              </xdr:nvCxnSpPr>
              <xdr:spPr bwMode="auto">
                <a:xfrm>
                  <a:off x="1839057" y="1106143"/>
                  <a:ext cx="391990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6" name="直線コネクタ 65"/>
                <xdr:cNvCxnSpPr/>
              </xdr:nvCxnSpPr>
              <xdr:spPr bwMode="auto">
                <a:xfrm>
                  <a:off x="1839058" y="1565657"/>
                  <a:ext cx="423496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8" name="直線コネクタ 67"/>
                <xdr:cNvCxnSpPr/>
              </xdr:nvCxnSpPr>
              <xdr:spPr bwMode="auto">
                <a:xfrm>
                  <a:off x="1839058" y="2329042"/>
                  <a:ext cx="621323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0" name="直線コネクタ 69"/>
                <xdr:cNvCxnSpPr/>
              </xdr:nvCxnSpPr>
              <xdr:spPr bwMode="auto">
                <a:xfrm>
                  <a:off x="1839057" y="2773732"/>
                  <a:ext cx="391990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1" name="直線コネクタ 70"/>
                <xdr:cNvCxnSpPr/>
              </xdr:nvCxnSpPr>
              <xdr:spPr bwMode="auto">
                <a:xfrm flipV="1">
                  <a:off x="5758962" y="2907138"/>
                  <a:ext cx="315057"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4" name="直線コネクタ 73"/>
                <xdr:cNvCxnSpPr/>
              </xdr:nvCxnSpPr>
              <xdr:spPr bwMode="auto">
                <a:xfrm>
                  <a:off x="1839058" y="3529705"/>
                  <a:ext cx="621323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5" name="直線コネクタ 74"/>
                <xdr:cNvCxnSpPr/>
              </xdr:nvCxnSpPr>
              <xdr:spPr bwMode="auto">
                <a:xfrm>
                  <a:off x="1839058" y="3989218"/>
                  <a:ext cx="621323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6" name="直線コネクタ 75"/>
                <xdr:cNvCxnSpPr/>
              </xdr:nvCxnSpPr>
              <xdr:spPr bwMode="auto">
                <a:xfrm flipV="1">
                  <a:off x="5392615" y="4856362"/>
                  <a:ext cx="2659673" cy="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8" name="直線コネクタ 77"/>
                <xdr:cNvCxnSpPr/>
              </xdr:nvCxnSpPr>
              <xdr:spPr bwMode="auto">
                <a:xfrm>
                  <a:off x="2579077" y="5864329"/>
                  <a:ext cx="547321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0" name="直線コネクタ 79"/>
                <xdr:cNvCxnSpPr/>
              </xdr:nvCxnSpPr>
              <xdr:spPr bwMode="auto">
                <a:xfrm flipV="1">
                  <a:off x="1839057" y="6160790"/>
                  <a:ext cx="1384788" cy="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4" name="直線コネクタ 93"/>
                <xdr:cNvCxnSpPr/>
              </xdr:nvCxnSpPr>
              <xdr:spPr bwMode="auto">
                <a:xfrm>
                  <a:off x="6074019" y="483577"/>
                  <a:ext cx="0" cy="108208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5" name="直線コネクタ 94"/>
                <xdr:cNvCxnSpPr/>
              </xdr:nvCxnSpPr>
              <xdr:spPr bwMode="auto">
                <a:xfrm>
                  <a:off x="7048500" y="1570732"/>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6" name="直線コネクタ 95"/>
                <xdr:cNvCxnSpPr/>
              </xdr:nvCxnSpPr>
              <xdr:spPr bwMode="auto">
                <a:xfrm>
                  <a:off x="3788019" y="791308"/>
                  <a:ext cx="0" cy="1201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2" name="直線コネクタ 101"/>
                <xdr:cNvCxnSpPr/>
              </xdr:nvCxnSpPr>
              <xdr:spPr bwMode="auto">
                <a:xfrm>
                  <a:off x="2461846" y="1106143"/>
                  <a:ext cx="0" cy="9042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4" name="直線コネクタ 103"/>
                <xdr:cNvCxnSpPr/>
              </xdr:nvCxnSpPr>
              <xdr:spPr bwMode="auto">
                <a:xfrm>
                  <a:off x="3106615" y="1106143"/>
                  <a:ext cx="0" cy="9042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5" name="直線コネクタ 104"/>
                <xdr:cNvCxnSpPr/>
              </xdr:nvCxnSpPr>
              <xdr:spPr bwMode="auto">
                <a:xfrm>
                  <a:off x="4440115" y="1106143"/>
                  <a:ext cx="0" cy="9042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6" name="直線コネクタ 105"/>
                <xdr:cNvCxnSpPr/>
              </xdr:nvCxnSpPr>
              <xdr:spPr bwMode="auto">
                <a:xfrm>
                  <a:off x="5070231" y="1116462"/>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7" name="直線コネクタ 106"/>
                <xdr:cNvCxnSpPr/>
              </xdr:nvCxnSpPr>
              <xdr:spPr bwMode="auto">
                <a:xfrm>
                  <a:off x="2249365" y="1570732"/>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9" name="直線コネクタ 108"/>
                <xdr:cNvCxnSpPr/>
              </xdr:nvCxnSpPr>
              <xdr:spPr bwMode="auto">
                <a:xfrm>
                  <a:off x="4212981" y="1570732"/>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0" name="直線コネクタ 109"/>
                <xdr:cNvCxnSpPr/>
              </xdr:nvCxnSpPr>
              <xdr:spPr bwMode="auto">
                <a:xfrm>
                  <a:off x="7048500" y="2339191"/>
                  <a:ext cx="0" cy="879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2" name="直線コネクタ 111"/>
                <xdr:cNvCxnSpPr/>
              </xdr:nvCxnSpPr>
              <xdr:spPr bwMode="auto">
                <a:xfrm>
                  <a:off x="6074019" y="2335639"/>
                  <a:ext cx="0" cy="571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4" name="直線コネクタ 113"/>
                <xdr:cNvCxnSpPr/>
              </xdr:nvCxnSpPr>
              <xdr:spPr bwMode="auto">
                <a:xfrm>
                  <a:off x="3436327" y="2339191"/>
                  <a:ext cx="0" cy="879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5" name="直線コネクタ 114"/>
                <xdr:cNvCxnSpPr/>
              </xdr:nvCxnSpPr>
              <xdr:spPr bwMode="auto">
                <a:xfrm>
                  <a:off x="4953000" y="2329042"/>
                  <a:ext cx="0" cy="88938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6" name="直線コネクタ 115"/>
                <xdr:cNvCxnSpPr/>
              </xdr:nvCxnSpPr>
              <xdr:spPr bwMode="auto">
                <a:xfrm>
                  <a:off x="3436327" y="3540024"/>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8" name="直線コネクタ 117"/>
                <xdr:cNvCxnSpPr/>
              </xdr:nvCxnSpPr>
              <xdr:spPr bwMode="auto">
                <a:xfrm>
                  <a:off x="4953000" y="3540024"/>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9" name="直線コネクタ 118"/>
                <xdr:cNvCxnSpPr/>
              </xdr:nvCxnSpPr>
              <xdr:spPr bwMode="auto">
                <a:xfrm>
                  <a:off x="5758961" y="3540024"/>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0" name="直線コネクタ 119"/>
                <xdr:cNvCxnSpPr/>
              </xdr:nvCxnSpPr>
              <xdr:spPr bwMode="auto">
                <a:xfrm>
                  <a:off x="5392615" y="4433909"/>
                  <a:ext cx="0" cy="17268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2" name="直線コネクタ 121"/>
                <xdr:cNvCxnSpPr/>
              </xdr:nvCxnSpPr>
              <xdr:spPr bwMode="auto">
                <a:xfrm>
                  <a:off x="6704134" y="4856364"/>
                  <a:ext cx="0" cy="130442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4" name="直線コネクタ 123"/>
                <xdr:cNvCxnSpPr/>
              </xdr:nvCxnSpPr>
              <xdr:spPr bwMode="auto">
                <a:xfrm>
                  <a:off x="6074019" y="5864329"/>
                  <a:ext cx="0" cy="1348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6" name="直線コネクタ 125"/>
                <xdr:cNvCxnSpPr/>
              </xdr:nvCxnSpPr>
              <xdr:spPr bwMode="auto">
                <a:xfrm>
                  <a:off x="7356231" y="5864330"/>
                  <a:ext cx="0" cy="600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7" name="直線コネクタ 126"/>
                <xdr:cNvCxnSpPr/>
              </xdr:nvCxnSpPr>
              <xdr:spPr bwMode="auto">
                <a:xfrm>
                  <a:off x="4850423" y="5871266"/>
                  <a:ext cx="0" cy="600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8" name="直線コネクタ 127"/>
                <xdr:cNvCxnSpPr/>
              </xdr:nvCxnSpPr>
              <xdr:spPr bwMode="auto">
                <a:xfrm>
                  <a:off x="3788019" y="5864329"/>
                  <a:ext cx="0" cy="600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9" name="直線コネクタ 128"/>
                <xdr:cNvCxnSpPr/>
              </xdr:nvCxnSpPr>
              <xdr:spPr bwMode="auto">
                <a:xfrm>
                  <a:off x="4337538" y="4433909"/>
                  <a:ext cx="0" cy="17268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0" name="直線コネクタ 129"/>
                <xdr:cNvCxnSpPr/>
              </xdr:nvCxnSpPr>
              <xdr:spPr bwMode="auto">
                <a:xfrm>
                  <a:off x="3223846" y="4433909"/>
                  <a:ext cx="0" cy="17268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1" name="直線コネクタ 130"/>
                <xdr:cNvCxnSpPr/>
              </xdr:nvCxnSpPr>
              <xdr:spPr bwMode="auto">
                <a:xfrm>
                  <a:off x="2579077" y="4433909"/>
                  <a:ext cx="0" cy="17268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grpSp>
        </xdr:grpSp>
        <xdr:grpSp>
          <xdr:nvGrpSpPr>
            <xdr:cNvPr id="164" name="グループ化 163"/>
            <xdr:cNvGrpSpPr/>
          </xdr:nvGrpSpPr>
          <xdr:grpSpPr>
            <a:xfrm>
              <a:off x="740019" y="6470075"/>
              <a:ext cx="6308481" cy="4285848"/>
              <a:chOff x="740019" y="6470075"/>
              <a:chExt cx="6308481" cy="4285848"/>
            </a:xfrm>
          </xdr:grpSpPr>
          <xdr:cxnSp macro="">
            <xdr:nvCxnSpPr>
              <xdr:cNvPr id="82" name="直線コネクタ 81"/>
              <xdr:cNvCxnSpPr/>
            </xdr:nvCxnSpPr>
            <xdr:spPr bwMode="auto">
              <a:xfrm flipV="1">
                <a:off x="1839057" y="6790766"/>
                <a:ext cx="1721827" cy="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4" name="直線コネクタ 83"/>
              <xdr:cNvCxnSpPr/>
            </xdr:nvCxnSpPr>
            <xdr:spPr bwMode="auto">
              <a:xfrm>
                <a:off x="740019" y="7228047"/>
                <a:ext cx="359751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7" name="直線コネクタ 86"/>
              <xdr:cNvCxnSpPr/>
            </xdr:nvCxnSpPr>
            <xdr:spPr bwMode="auto">
              <a:xfrm flipV="1">
                <a:off x="3560884" y="6938998"/>
                <a:ext cx="776653" cy="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9" name="直線コネクタ 88"/>
              <xdr:cNvCxnSpPr/>
            </xdr:nvCxnSpPr>
            <xdr:spPr bwMode="auto">
              <a:xfrm>
                <a:off x="2461846" y="7546742"/>
                <a:ext cx="23885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1" name="直線コネクタ 90"/>
              <xdr:cNvCxnSpPr/>
            </xdr:nvCxnSpPr>
            <xdr:spPr bwMode="auto">
              <a:xfrm>
                <a:off x="2461846" y="7991432"/>
                <a:ext cx="2930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2" name="直線コネクタ 131"/>
              <xdr:cNvCxnSpPr/>
            </xdr:nvCxnSpPr>
            <xdr:spPr bwMode="auto">
              <a:xfrm>
                <a:off x="740019" y="6472074"/>
                <a:ext cx="0" cy="196404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4" name="直線コネクタ 133"/>
              <xdr:cNvCxnSpPr/>
            </xdr:nvCxnSpPr>
            <xdr:spPr bwMode="auto">
              <a:xfrm>
                <a:off x="2461846" y="6790768"/>
                <a:ext cx="0" cy="16453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6" name="直線コネクタ 135"/>
              <xdr:cNvCxnSpPr/>
            </xdr:nvCxnSpPr>
            <xdr:spPr bwMode="auto">
              <a:xfrm>
                <a:off x="5392615" y="7236759"/>
                <a:ext cx="0" cy="7546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9" name="直線コネクタ 138"/>
              <xdr:cNvCxnSpPr/>
            </xdr:nvCxnSpPr>
            <xdr:spPr bwMode="auto">
              <a:xfrm>
                <a:off x="4337538" y="6470075"/>
                <a:ext cx="0" cy="46892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43" name="直線コネクタ 142"/>
              <xdr:cNvCxnSpPr/>
            </xdr:nvCxnSpPr>
            <xdr:spPr bwMode="auto">
              <a:xfrm>
                <a:off x="6704134" y="7996507"/>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45" name="直線コネクタ 144"/>
              <xdr:cNvCxnSpPr/>
            </xdr:nvCxnSpPr>
            <xdr:spPr bwMode="auto">
              <a:xfrm>
                <a:off x="3341077" y="7556892"/>
                <a:ext cx="0" cy="87923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48" name="直線コネクタ 147"/>
              <xdr:cNvCxnSpPr/>
            </xdr:nvCxnSpPr>
            <xdr:spPr bwMode="auto">
              <a:xfrm>
                <a:off x="4081096" y="7556892"/>
                <a:ext cx="0" cy="87923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49" name="直線コネクタ 148"/>
              <xdr:cNvCxnSpPr/>
            </xdr:nvCxnSpPr>
            <xdr:spPr bwMode="auto">
              <a:xfrm>
                <a:off x="2989384" y="7996507"/>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0" name="直線コネクタ 149"/>
              <xdr:cNvCxnSpPr/>
            </xdr:nvCxnSpPr>
            <xdr:spPr bwMode="auto">
              <a:xfrm>
                <a:off x="2124806" y="8436122"/>
                <a:ext cx="1" cy="231980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2" name="直線コネクタ 151"/>
              <xdr:cNvCxnSpPr/>
            </xdr:nvCxnSpPr>
            <xdr:spPr bwMode="auto">
              <a:xfrm>
                <a:off x="3223846" y="8436122"/>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3" name="直線コネクタ 152"/>
              <xdr:cNvCxnSpPr/>
            </xdr:nvCxnSpPr>
            <xdr:spPr bwMode="auto">
              <a:xfrm>
                <a:off x="3788019" y="8747405"/>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6" name="直線コネクタ 155"/>
              <xdr:cNvCxnSpPr/>
            </xdr:nvCxnSpPr>
            <xdr:spPr bwMode="auto">
              <a:xfrm>
                <a:off x="7048500" y="8747405"/>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7" name="直線コネクタ 156"/>
              <xdr:cNvCxnSpPr/>
            </xdr:nvCxnSpPr>
            <xdr:spPr bwMode="auto">
              <a:xfrm>
                <a:off x="6074019" y="8439674"/>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8" name="直線コネクタ 157"/>
              <xdr:cNvCxnSpPr/>
            </xdr:nvCxnSpPr>
            <xdr:spPr bwMode="auto">
              <a:xfrm>
                <a:off x="2681654" y="8747405"/>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grpSp>
      </xdr:grpSp>
    </xdr:grpSp>
    <xdr:clientData/>
  </xdr:twoCellAnchor>
  <xdr:twoCellAnchor>
    <xdr:from>
      <xdr:col>30</xdr:col>
      <xdr:colOff>0</xdr:colOff>
      <xdr:row>1</xdr:row>
      <xdr:rowOff>0</xdr:rowOff>
    </xdr:from>
    <xdr:to>
      <xdr:col>36</xdr:col>
      <xdr:colOff>0</xdr:colOff>
      <xdr:row>1</xdr:row>
      <xdr:rowOff>0</xdr:rowOff>
    </xdr:to>
    <xdr:cxnSp macro="">
      <xdr:nvCxnSpPr>
        <xdr:cNvPr id="160" name="直線コネクタ 159"/>
        <xdr:cNvCxnSpPr/>
      </xdr:nvCxnSpPr>
      <xdr:spPr bwMode="auto">
        <a:xfrm>
          <a:off x="5561135" y="446942"/>
          <a:ext cx="232263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95250</xdr:colOff>
      <xdr:row>5</xdr:row>
      <xdr:rowOff>80595</xdr:rowOff>
    </xdr:from>
    <xdr:to>
      <xdr:col>36</xdr:col>
      <xdr:colOff>40298</xdr:colOff>
      <xdr:row>6</xdr:row>
      <xdr:rowOff>197826</xdr:rowOff>
    </xdr:to>
    <xdr:sp macro="" textlink="">
      <xdr:nvSpPr>
        <xdr:cNvPr id="184" name="円/楕円 126"/>
        <xdr:cNvSpPr>
          <a:spLocks noChangeArrowheads="1"/>
        </xdr:cNvSpPr>
      </xdr:nvSpPr>
      <xdr:spPr bwMode="auto">
        <a:xfrm>
          <a:off x="7143750" y="1648557"/>
          <a:ext cx="780317"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7328</xdr:colOff>
      <xdr:row>13</xdr:row>
      <xdr:rowOff>87923</xdr:rowOff>
    </xdr:from>
    <xdr:to>
      <xdr:col>34</xdr:col>
      <xdr:colOff>146540</xdr:colOff>
      <xdr:row>14</xdr:row>
      <xdr:rowOff>205153</xdr:rowOff>
    </xdr:to>
    <xdr:sp macro="" textlink="">
      <xdr:nvSpPr>
        <xdr:cNvPr id="185" name="円/楕円 126"/>
        <xdr:cNvSpPr>
          <a:spLocks noChangeArrowheads="1"/>
        </xdr:cNvSpPr>
      </xdr:nvSpPr>
      <xdr:spPr bwMode="auto">
        <a:xfrm>
          <a:off x="6352443" y="3758711"/>
          <a:ext cx="483578"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139211</xdr:colOff>
      <xdr:row>10</xdr:row>
      <xdr:rowOff>29307</xdr:rowOff>
    </xdr:from>
    <xdr:to>
      <xdr:col>36</xdr:col>
      <xdr:colOff>84259</xdr:colOff>
      <xdr:row>10</xdr:row>
      <xdr:rowOff>293076</xdr:rowOff>
    </xdr:to>
    <xdr:sp macro="" textlink="">
      <xdr:nvSpPr>
        <xdr:cNvPr id="186" name="円/楕円 126"/>
        <xdr:cNvSpPr>
          <a:spLocks noChangeArrowheads="1"/>
        </xdr:cNvSpPr>
      </xdr:nvSpPr>
      <xdr:spPr bwMode="auto">
        <a:xfrm>
          <a:off x="6828692" y="2630365"/>
          <a:ext cx="780317"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21981</xdr:colOff>
      <xdr:row>23</xdr:row>
      <xdr:rowOff>29306</xdr:rowOff>
    </xdr:from>
    <xdr:to>
      <xdr:col>28</xdr:col>
      <xdr:colOff>219809</xdr:colOff>
      <xdr:row>23</xdr:row>
      <xdr:rowOff>293075</xdr:rowOff>
    </xdr:to>
    <xdr:sp macro="" textlink="">
      <xdr:nvSpPr>
        <xdr:cNvPr id="187" name="円/楕円 126"/>
        <xdr:cNvSpPr>
          <a:spLocks noChangeArrowheads="1"/>
        </xdr:cNvSpPr>
      </xdr:nvSpPr>
      <xdr:spPr bwMode="auto">
        <a:xfrm>
          <a:off x="4513385" y="5846883"/>
          <a:ext cx="483578"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402982</xdr:colOff>
      <xdr:row>26</xdr:row>
      <xdr:rowOff>29307</xdr:rowOff>
    </xdr:from>
    <xdr:to>
      <xdr:col>35</xdr:col>
      <xdr:colOff>205153</xdr:colOff>
      <xdr:row>26</xdr:row>
      <xdr:rowOff>263769</xdr:rowOff>
    </xdr:to>
    <xdr:sp macro="" textlink="">
      <xdr:nvSpPr>
        <xdr:cNvPr id="279" name="円/楕円 126"/>
        <xdr:cNvSpPr>
          <a:spLocks noChangeArrowheads="1"/>
        </xdr:cNvSpPr>
      </xdr:nvSpPr>
      <xdr:spPr bwMode="auto">
        <a:xfrm>
          <a:off x="6477001" y="6909288"/>
          <a:ext cx="1084383" cy="234462"/>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21982</xdr:colOff>
      <xdr:row>29</xdr:row>
      <xdr:rowOff>87923</xdr:rowOff>
    </xdr:from>
    <xdr:to>
      <xdr:col>35</xdr:col>
      <xdr:colOff>293077</xdr:colOff>
      <xdr:row>30</xdr:row>
      <xdr:rowOff>205154</xdr:rowOff>
    </xdr:to>
    <xdr:sp macro="" textlink="">
      <xdr:nvSpPr>
        <xdr:cNvPr id="280" name="円/楕円 126"/>
        <xdr:cNvSpPr>
          <a:spLocks noChangeArrowheads="1"/>
        </xdr:cNvSpPr>
      </xdr:nvSpPr>
      <xdr:spPr bwMode="auto">
        <a:xfrm>
          <a:off x="7070482" y="8008327"/>
          <a:ext cx="578826"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212482</xdr:colOff>
      <xdr:row>32</xdr:row>
      <xdr:rowOff>21981</xdr:rowOff>
    </xdr:from>
    <xdr:to>
      <xdr:col>35</xdr:col>
      <xdr:colOff>483577</xdr:colOff>
      <xdr:row>32</xdr:row>
      <xdr:rowOff>285750</xdr:rowOff>
    </xdr:to>
    <xdr:sp macro="" textlink="">
      <xdr:nvSpPr>
        <xdr:cNvPr id="281" name="円/楕円 126"/>
        <xdr:cNvSpPr>
          <a:spLocks noChangeArrowheads="1"/>
        </xdr:cNvSpPr>
      </xdr:nvSpPr>
      <xdr:spPr bwMode="auto">
        <a:xfrm>
          <a:off x="7260982" y="8689731"/>
          <a:ext cx="578826"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95251</xdr:colOff>
      <xdr:row>32</xdr:row>
      <xdr:rowOff>21981</xdr:rowOff>
    </xdr:from>
    <xdr:to>
      <xdr:col>21</xdr:col>
      <xdr:colOff>43965</xdr:colOff>
      <xdr:row>32</xdr:row>
      <xdr:rowOff>285750</xdr:rowOff>
    </xdr:to>
    <xdr:sp macro="" textlink="">
      <xdr:nvSpPr>
        <xdr:cNvPr id="282" name="円/楕円 126"/>
        <xdr:cNvSpPr>
          <a:spLocks noChangeArrowheads="1"/>
        </xdr:cNvSpPr>
      </xdr:nvSpPr>
      <xdr:spPr bwMode="auto">
        <a:xfrm>
          <a:off x="3883270" y="8689731"/>
          <a:ext cx="373676"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109904</xdr:colOff>
      <xdr:row>32</xdr:row>
      <xdr:rowOff>29308</xdr:rowOff>
    </xdr:from>
    <xdr:to>
      <xdr:col>12</xdr:col>
      <xdr:colOff>58619</xdr:colOff>
      <xdr:row>32</xdr:row>
      <xdr:rowOff>293077</xdr:rowOff>
    </xdr:to>
    <xdr:sp macro="" textlink="">
      <xdr:nvSpPr>
        <xdr:cNvPr id="283" name="円/楕円 126"/>
        <xdr:cNvSpPr>
          <a:spLocks noChangeArrowheads="1"/>
        </xdr:cNvSpPr>
      </xdr:nvSpPr>
      <xdr:spPr bwMode="auto">
        <a:xfrm>
          <a:off x="2791558" y="8697058"/>
          <a:ext cx="373676"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87923</xdr:colOff>
      <xdr:row>36</xdr:row>
      <xdr:rowOff>205154</xdr:rowOff>
    </xdr:from>
    <xdr:to>
      <xdr:col>33</xdr:col>
      <xdr:colOff>315057</xdr:colOff>
      <xdr:row>37</xdr:row>
      <xdr:rowOff>80596</xdr:rowOff>
    </xdr:to>
    <xdr:sp macro="" textlink="">
      <xdr:nvSpPr>
        <xdr:cNvPr id="293" name="大かっこ 292"/>
        <xdr:cNvSpPr/>
      </xdr:nvSpPr>
      <xdr:spPr bwMode="auto">
        <a:xfrm>
          <a:off x="1853711" y="9913327"/>
          <a:ext cx="4806461" cy="263769"/>
        </a:xfrm>
        <a:prstGeom prst="bracketPair">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762001</xdr:colOff>
      <xdr:row>39</xdr:row>
      <xdr:rowOff>73270</xdr:rowOff>
    </xdr:from>
    <xdr:to>
      <xdr:col>40</xdr:col>
      <xdr:colOff>43963</xdr:colOff>
      <xdr:row>41</xdr:row>
      <xdr:rowOff>59351</xdr:rowOff>
    </xdr:to>
    <xdr:sp macro="" textlink="">
      <xdr:nvSpPr>
        <xdr:cNvPr id="294" name="円/楕円 126"/>
        <xdr:cNvSpPr>
          <a:spLocks noChangeArrowheads="1"/>
        </xdr:cNvSpPr>
      </xdr:nvSpPr>
      <xdr:spPr bwMode="auto">
        <a:xfrm>
          <a:off x="8623789" y="10558097"/>
          <a:ext cx="263770" cy="235196"/>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40</xdr:col>
          <xdr:colOff>95250</xdr:colOff>
          <xdr:row>30</xdr:row>
          <xdr:rowOff>19050</xdr:rowOff>
        </xdr:from>
        <xdr:to>
          <xdr:col>40</xdr:col>
          <xdr:colOff>400050</xdr:colOff>
          <xdr:row>30</xdr:row>
          <xdr:rowOff>266700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31</xdr:row>
          <xdr:rowOff>28575</xdr:rowOff>
        </xdr:from>
        <xdr:to>
          <xdr:col>40</xdr:col>
          <xdr:colOff>400050</xdr:colOff>
          <xdr:row>31</xdr:row>
          <xdr:rowOff>276225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32</xdr:row>
          <xdr:rowOff>38100</xdr:rowOff>
        </xdr:from>
        <xdr:to>
          <xdr:col>40</xdr:col>
          <xdr:colOff>400050</xdr:colOff>
          <xdr:row>32</xdr:row>
          <xdr:rowOff>276225</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33</xdr:row>
          <xdr:rowOff>57150</xdr:rowOff>
        </xdr:from>
        <xdr:to>
          <xdr:col>40</xdr:col>
          <xdr:colOff>400050</xdr:colOff>
          <xdr:row>33</xdr:row>
          <xdr:rowOff>304800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34</xdr:row>
          <xdr:rowOff>28575</xdr:rowOff>
        </xdr:from>
        <xdr:to>
          <xdr:col>40</xdr:col>
          <xdr:colOff>400050</xdr:colOff>
          <xdr:row>34</xdr:row>
          <xdr:rowOff>276225</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35</xdr:row>
          <xdr:rowOff>19050</xdr:rowOff>
        </xdr:from>
        <xdr:to>
          <xdr:col>40</xdr:col>
          <xdr:colOff>400050</xdr:colOff>
          <xdr:row>35</xdr:row>
          <xdr:rowOff>266700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316888</xdr:colOff>
      <xdr:row>30</xdr:row>
      <xdr:rowOff>51289</xdr:rowOff>
    </xdr:from>
    <xdr:to>
      <xdr:col>43</xdr:col>
      <xdr:colOff>168519</xdr:colOff>
      <xdr:row>35</xdr:row>
      <xdr:rowOff>226524</xdr:rowOff>
    </xdr:to>
    <xdr:sp macro="" textlink="">
      <xdr:nvSpPr>
        <xdr:cNvPr id="193" name="テキスト ボックス 192"/>
        <xdr:cNvSpPr txBox="1"/>
      </xdr:nvSpPr>
      <xdr:spPr>
        <a:xfrm>
          <a:off x="9600100" y="7825154"/>
          <a:ext cx="569669" cy="180181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latin typeface="ＭＳ ゴシック" panose="020B0609070205080204" pitchFamily="49" charset="-128"/>
              <a:ea typeface="ＭＳ ゴシック" panose="020B0609070205080204" pitchFamily="49" charset="-128"/>
            </a:rPr>
            <a:t>にチェックしてください　</a:t>
          </a:r>
          <a:r>
            <a:rPr kumimoji="1" lang="en-US" altLang="ja-JP" sz="700" b="1">
              <a:latin typeface="ＭＳ ゴシック" panose="020B0609070205080204" pitchFamily="49" charset="-128"/>
              <a:ea typeface="ＭＳ ゴシック" panose="020B0609070205080204" pitchFamily="49" charset="-128"/>
            </a:rPr>
            <a:t>※</a:t>
          </a:r>
          <a:r>
            <a:rPr kumimoji="1" lang="ja-JP" altLang="en-US" sz="700" b="1">
              <a:latin typeface="ＭＳ ゴシック" panose="020B0609070205080204" pitchFamily="49" charset="-128"/>
              <a:ea typeface="ＭＳ ゴシック" panose="020B0609070205080204" pitchFamily="49" charset="-128"/>
            </a:rPr>
            <a:t>注</a:t>
          </a:r>
        </a:p>
        <a:p>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２以上に該当する場合は</a:t>
          </a:r>
          <a:r>
            <a:rPr kumimoji="1" lang="ja-JP" altLang="en-US" sz="800" b="1" u="sng">
              <a:latin typeface="ＭＳ ゴシック" panose="020B0609070205080204" pitchFamily="49" charset="-128"/>
              <a:ea typeface="ＭＳ ゴシック" panose="020B0609070205080204" pitchFamily="49" charset="-128"/>
            </a:rPr>
            <a:t>下</a:t>
          </a:r>
          <a:r>
            <a:rPr kumimoji="1" lang="ja-JP" altLang="en-US" sz="800" u="sng">
              <a:latin typeface="ＭＳ ゴシック" panose="020B0609070205080204" pitchFamily="49" charset="-128"/>
              <a:ea typeface="ＭＳ ゴシック" panose="020B0609070205080204" pitchFamily="49" charset="-128"/>
            </a:rPr>
            <a:t>の方</a:t>
          </a:r>
        </a:p>
      </xdr:txBody>
    </xdr:sp>
    <xdr:clientData/>
  </xdr:twoCellAnchor>
  <xdr:twoCellAnchor>
    <xdr:from>
      <xdr:col>41</xdr:col>
      <xdr:colOff>51287</xdr:colOff>
      <xdr:row>32</xdr:row>
      <xdr:rowOff>228354</xdr:rowOff>
    </xdr:from>
    <xdr:to>
      <xdr:col>41</xdr:col>
      <xdr:colOff>298181</xdr:colOff>
      <xdr:row>33</xdr:row>
      <xdr:rowOff>151421</xdr:rowOff>
    </xdr:to>
    <xdr:sp macro="" textlink="">
      <xdr:nvSpPr>
        <xdr:cNvPr id="194" name="左矢印 193"/>
        <xdr:cNvSpPr/>
      </xdr:nvSpPr>
      <xdr:spPr bwMode="auto">
        <a:xfrm>
          <a:off x="9297864" y="8603027"/>
          <a:ext cx="246894" cy="238125"/>
        </a:xfrm>
        <a:prstGeom prst="leftArrow">
          <a:avLst>
            <a:gd name="adj1" fmla="val 36667"/>
            <a:gd name="adj2" fmla="val 50000"/>
          </a:avLst>
        </a:prstGeom>
        <a:solidFill>
          <a:srgbClr val="FFFF00"/>
        </a:solid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85725</xdr:colOff>
          <xdr:row>28</xdr:row>
          <xdr:rowOff>381000</xdr:rowOff>
        </xdr:from>
        <xdr:to>
          <xdr:col>40</xdr:col>
          <xdr:colOff>390525</xdr:colOff>
          <xdr:row>30</xdr:row>
          <xdr:rowOff>38100</xdr:rowOff>
        </xdr:to>
        <xdr:sp macro="" textlink="">
          <xdr:nvSpPr>
            <xdr:cNvPr id="6153" name="Option Button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xdr:col>
      <xdr:colOff>1014525</xdr:colOff>
      <xdr:row>4</xdr:row>
      <xdr:rowOff>198535</xdr:rowOff>
    </xdr:from>
    <xdr:to>
      <xdr:col>4</xdr:col>
      <xdr:colOff>56238</xdr:colOff>
      <xdr:row>4</xdr:row>
      <xdr:rowOff>388184</xdr:rowOff>
    </xdr:to>
    <xdr:grpSp>
      <xdr:nvGrpSpPr>
        <xdr:cNvPr id="191" name="グループ化 190"/>
        <xdr:cNvGrpSpPr>
          <a:grpSpLocks noChangeAspect="1"/>
        </xdr:cNvGrpSpPr>
      </xdr:nvGrpSpPr>
      <xdr:grpSpPr>
        <a:xfrm>
          <a:off x="1395525" y="1019150"/>
          <a:ext cx="323925" cy="189649"/>
          <a:chOff x="7572376" y="1006079"/>
          <a:chExt cx="315515" cy="184546"/>
        </a:xfrm>
      </xdr:grpSpPr>
      <xdr:sp macro="" textlink="">
        <xdr:nvSpPr>
          <xdr:cNvPr id="192" name="テキスト ボックス 19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195" name="円/楕円 194"/>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17</xdr:col>
      <xdr:colOff>89820</xdr:colOff>
      <xdr:row>4</xdr:row>
      <xdr:rowOff>190972</xdr:rowOff>
    </xdr:from>
    <xdr:to>
      <xdr:col>19</xdr:col>
      <xdr:colOff>146668</xdr:colOff>
      <xdr:row>4</xdr:row>
      <xdr:rowOff>380621</xdr:rowOff>
    </xdr:to>
    <xdr:grpSp>
      <xdr:nvGrpSpPr>
        <xdr:cNvPr id="196" name="グループ化 195"/>
        <xdr:cNvGrpSpPr>
          <a:grpSpLocks noChangeAspect="1"/>
        </xdr:cNvGrpSpPr>
      </xdr:nvGrpSpPr>
      <xdr:grpSpPr>
        <a:xfrm>
          <a:off x="3357628" y="1011587"/>
          <a:ext cx="320617" cy="189649"/>
          <a:chOff x="7572376" y="1006079"/>
          <a:chExt cx="315515" cy="184546"/>
        </a:xfrm>
      </xdr:grpSpPr>
      <xdr:sp macro="" textlink="">
        <xdr:nvSpPr>
          <xdr:cNvPr id="197" name="テキスト ボックス 196"/>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198" name="円/楕円 197"/>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6</xdr:col>
      <xdr:colOff>142570</xdr:colOff>
      <xdr:row>4</xdr:row>
      <xdr:rowOff>197715</xdr:rowOff>
    </xdr:from>
    <xdr:to>
      <xdr:col>9</xdr:col>
      <xdr:colOff>30899</xdr:colOff>
      <xdr:row>4</xdr:row>
      <xdr:rowOff>384812</xdr:rowOff>
    </xdr:to>
    <xdr:grpSp>
      <xdr:nvGrpSpPr>
        <xdr:cNvPr id="199" name="グループ化 198"/>
        <xdr:cNvGrpSpPr>
          <a:grpSpLocks noChangeAspect="1"/>
        </xdr:cNvGrpSpPr>
      </xdr:nvGrpSpPr>
      <xdr:grpSpPr>
        <a:xfrm>
          <a:off x="2032916" y="1018330"/>
          <a:ext cx="320618" cy="187097"/>
          <a:chOff x="7572376" y="1006079"/>
          <a:chExt cx="315515" cy="184546"/>
        </a:xfrm>
      </xdr:grpSpPr>
      <xdr:sp macro="" textlink="">
        <xdr:nvSpPr>
          <xdr:cNvPr id="200" name="テキスト ボックス 199"/>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1" name="円/楕円 200"/>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22</xdr:col>
      <xdr:colOff>37541</xdr:colOff>
      <xdr:row>4</xdr:row>
      <xdr:rowOff>190152</xdr:rowOff>
    </xdr:from>
    <xdr:to>
      <xdr:col>24</xdr:col>
      <xdr:colOff>15777</xdr:colOff>
      <xdr:row>4</xdr:row>
      <xdr:rowOff>377249</xdr:rowOff>
    </xdr:to>
    <xdr:grpSp>
      <xdr:nvGrpSpPr>
        <xdr:cNvPr id="202" name="グループ化 201"/>
        <xdr:cNvGrpSpPr>
          <a:grpSpLocks noChangeAspect="1"/>
        </xdr:cNvGrpSpPr>
      </xdr:nvGrpSpPr>
      <xdr:grpSpPr>
        <a:xfrm>
          <a:off x="4016060" y="1010767"/>
          <a:ext cx="322602" cy="187097"/>
          <a:chOff x="7572376" y="1006079"/>
          <a:chExt cx="315515" cy="184546"/>
        </a:xfrm>
      </xdr:grpSpPr>
      <xdr:sp macro="" textlink="">
        <xdr:nvSpPr>
          <xdr:cNvPr id="203" name="テキスト ボックス 20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4" name="円/楕円 20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11</xdr:col>
      <xdr:colOff>73271</xdr:colOff>
      <xdr:row>4</xdr:row>
      <xdr:rowOff>201905</xdr:rowOff>
    </xdr:from>
    <xdr:to>
      <xdr:col>14</xdr:col>
      <xdr:colOff>33546</xdr:colOff>
      <xdr:row>4</xdr:row>
      <xdr:rowOff>391553</xdr:rowOff>
    </xdr:to>
    <xdr:grpSp>
      <xdr:nvGrpSpPr>
        <xdr:cNvPr id="205" name="グループ化 204"/>
        <xdr:cNvGrpSpPr>
          <a:grpSpLocks noChangeAspect="1"/>
        </xdr:cNvGrpSpPr>
      </xdr:nvGrpSpPr>
      <xdr:grpSpPr>
        <a:xfrm>
          <a:off x="2696309" y="1022520"/>
          <a:ext cx="319295" cy="189648"/>
          <a:chOff x="7572376" y="1006079"/>
          <a:chExt cx="315515" cy="184546"/>
        </a:xfrm>
      </xdr:grpSpPr>
      <xdr:sp macro="" textlink="">
        <xdr:nvSpPr>
          <xdr:cNvPr id="206" name="テキスト ボックス 20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7" name="円/楕円 20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26</xdr:col>
      <xdr:colOff>59521</xdr:colOff>
      <xdr:row>4</xdr:row>
      <xdr:rowOff>194344</xdr:rowOff>
    </xdr:from>
    <xdr:to>
      <xdr:col>28</xdr:col>
      <xdr:colOff>198950</xdr:colOff>
      <xdr:row>4</xdr:row>
      <xdr:rowOff>383992</xdr:rowOff>
    </xdr:to>
    <xdr:grpSp>
      <xdr:nvGrpSpPr>
        <xdr:cNvPr id="208" name="グループ化 207"/>
        <xdr:cNvGrpSpPr>
          <a:grpSpLocks noChangeAspect="1"/>
        </xdr:cNvGrpSpPr>
      </xdr:nvGrpSpPr>
      <xdr:grpSpPr>
        <a:xfrm>
          <a:off x="4653502" y="1014959"/>
          <a:ext cx="322602" cy="189648"/>
          <a:chOff x="7572376" y="1006079"/>
          <a:chExt cx="315515" cy="184546"/>
        </a:xfrm>
      </xdr:grpSpPr>
      <xdr:sp macro="" textlink="">
        <xdr:nvSpPr>
          <xdr:cNvPr id="209" name="テキスト ボックス 20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0" name="円/楕円 20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6</xdr:col>
      <xdr:colOff>149947</xdr:colOff>
      <xdr:row>28</xdr:row>
      <xdr:rowOff>191206</xdr:rowOff>
    </xdr:from>
    <xdr:to>
      <xdr:col>9</xdr:col>
      <xdr:colOff>41583</xdr:colOff>
      <xdr:row>28</xdr:row>
      <xdr:rowOff>380855</xdr:rowOff>
    </xdr:to>
    <xdr:grpSp>
      <xdr:nvGrpSpPr>
        <xdr:cNvPr id="211" name="グループ化 210"/>
        <xdr:cNvGrpSpPr>
          <a:grpSpLocks noChangeAspect="1"/>
        </xdr:cNvGrpSpPr>
      </xdr:nvGrpSpPr>
      <xdr:grpSpPr>
        <a:xfrm>
          <a:off x="2040293" y="7378918"/>
          <a:ext cx="323925" cy="189649"/>
          <a:chOff x="7572376" y="1006079"/>
          <a:chExt cx="315515" cy="184546"/>
        </a:xfrm>
      </xdr:grpSpPr>
      <xdr:sp macro="" textlink="">
        <xdr:nvSpPr>
          <xdr:cNvPr id="212" name="テキスト ボックス 21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3" name="円/楕円 21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13</xdr:col>
      <xdr:colOff>47319</xdr:colOff>
      <xdr:row>28</xdr:row>
      <xdr:rowOff>190386</xdr:rowOff>
    </xdr:from>
    <xdr:to>
      <xdr:col>16</xdr:col>
      <xdr:colOff>30899</xdr:colOff>
      <xdr:row>28</xdr:row>
      <xdr:rowOff>377483</xdr:rowOff>
    </xdr:to>
    <xdr:grpSp>
      <xdr:nvGrpSpPr>
        <xdr:cNvPr id="214" name="グループ化 213"/>
        <xdr:cNvGrpSpPr>
          <a:grpSpLocks noChangeAspect="1"/>
        </xdr:cNvGrpSpPr>
      </xdr:nvGrpSpPr>
      <xdr:grpSpPr>
        <a:xfrm>
          <a:off x="2912146" y="7378098"/>
          <a:ext cx="320618" cy="187097"/>
          <a:chOff x="7572376" y="1006079"/>
          <a:chExt cx="315515" cy="184546"/>
        </a:xfrm>
      </xdr:grpSpPr>
      <xdr:sp macro="" textlink="">
        <xdr:nvSpPr>
          <xdr:cNvPr id="215" name="テキスト ボックス 214"/>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6" name="円/楕円 215"/>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19</xdr:col>
      <xdr:colOff>124558</xdr:colOff>
      <xdr:row>28</xdr:row>
      <xdr:rowOff>194577</xdr:rowOff>
    </xdr:from>
    <xdr:to>
      <xdr:col>21</xdr:col>
      <xdr:colOff>121468</xdr:colOff>
      <xdr:row>28</xdr:row>
      <xdr:rowOff>384225</xdr:rowOff>
    </xdr:to>
    <xdr:grpSp>
      <xdr:nvGrpSpPr>
        <xdr:cNvPr id="217" name="グループ化 216"/>
        <xdr:cNvGrpSpPr>
          <a:grpSpLocks noChangeAspect="1"/>
        </xdr:cNvGrpSpPr>
      </xdr:nvGrpSpPr>
      <xdr:grpSpPr>
        <a:xfrm>
          <a:off x="3656135" y="7382289"/>
          <a:ext cx="319295" cy="189648"/>
          <a:chOff x="7572376" y="1006079"/>
          <a:chExt cx="315515" cy="184546"/>
        </a:xfrm>
      </xdr:grpSpPr>
      <xdr:sp macro="" textlink="">
        <xdr:nvSpPr>
          <xdr:cNvPr id="218" name="テキスト ボックス 217"/>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9" name="円/楕円 218"/>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xdr:from>
      <xdr:col>37</xdr:col>
      <xdr:colOff>95250</xdr:colOff>
      <xdr:row>2</xdr:row>
      <xdr:rowOff>21981</xdr:rowOff>
    </xdr:from>
    <xdr:to>
      <xdr:col>40</xdr:col>
      <xdr:colOff>87922</xdr:colOff>
      <xdr:row>2</xdr:row>
      <xdr:rowOff>216055</xdr:rowOff>
    </xdr:to>
    <xdr:grpSp>
      <xdr:nvGrpSpPr>
        <xdr:cNvPr id="220" name="グループ化 219"/>
        <xdr:cNvGrpSpPr/>
      </xdr:nvGrpSpPr>
      <xdr:grpSpPr>
        <a:xfrm>
          <a:off x="7788519" y="227135"/>
          <a:ext cx="1142999" cy="194074"/>
          <a:chOff x="7451481" y="600459"/>
          <a:chExt cx="957540" cy="194074"/>
        </a:xfrm>
      </xdr:grpSpPr>
      <xdr:grpSp>
        <xdr:nvGrpSpPr>
          <xdr:cNvPr id="221" name="グループ化 220"/>
          <xdr:cNvGrpSpPr/>
        </xdr:nvGrpSpPr>
        <xdr:grpSpPr>
          <a:xfrm>
            <a:off x="7451481" y="600459"/>
            <a:ext cx="957540" cy="191862"/>
            <a:chOff x="7451481" y="600459"/>
            <a:chExt cx="957540" cy="191862"/>
          </a:xfrm>
        </xdr:grpSpPr>
        <xdr:grpSp>
          <xdr:nvGrpSpPr>
            <xdr:cNvPr id="225" name="グループ化 224"/>
            <xdr:cNvGrpSpPr>
              <a:grpSpLocks noChangeAspect="1"/>
            </xdr:cNvGrpSpPr>
          </xdr:nvGrpSpPr>
          <xdr:grpSpPr>
            <a:xfrm>
              <a:off x="7707871" y="600459"/>
              <a:ext cx="320618" cy="187097"/>
              <a:chOff x="7572376" y="1006079"/>
              <a:chExt cx="315515" cy="184546"/>
            </a:xfrm>
          </xdr:grpSpPr>
          <xdr:sp macro="" textlink="">
            <xdr:nvSpPr>
              <xdr:cNvPr id="241" name="テキスト ボックス 240"/>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42" name="円/楕円 241"/>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26" name="グループ化 225"/>
            <xdr:cNvGrpSpPr>
              <a:grpSpLocks noChangeAspect="1"/>
            </xdr:cNvGrpSpPr>
          </xdr:nvGrpSpPr>
          <xdr:grpSpPr>
            <a:xfrm>
              <a:off x="8086419" y="602672"/>
              <a:ext cx="322602" cy="189648"/>
              <a:chOff x="7572376" y="1006079"/>
              <a:chExt cx="315515" cy="184546"/>
            </a:xfrm>
          </xdr:grpSpPr>
          <xdr:sp macro="" textlink="">
            <xdr:nvSpPr>
              <xdr:cNvPr id="239" name="テキスト ボックス 23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40" name="円/楕円 23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27" name="グループ化 226"/>
            <xdr:cNvGrpSpPr/>
          </xdr:nvGrpSpPr>
          <xdr:grpSpPr>
            <a:xfrm>
              <a:off x="7451481" y="600807"/>
              <a:ext cx="701098" cy="191514"/>
              <a:chOff x="7451481" y="600807"/>
              <a:chExt cx="701098" cy="191514"/>
            </a:xfrm>
          </xdr:grpSpPr>
          <xdr:grpSp>
            <xdr:nvGrpSpPr>
              <xdr:cNvPr id="228" name="グループ化 227"/>
              <xdr:cNvGrpSpPr>
                <a:grpSpLocks noChangeAspect="1"/>
              </xdr:cNvGrpSpPr>
            </xdr:nvGrpSpPr>
            <xdr:grpSpPr>
              <a:xfrm>
                <a:off x="7581854" y="600807"/>
                <a:ext cx="320617" cy="189649"/>
                <a:chOff x="7572376" y="1006079"/>
                <a:chExt cx="315515" cy="184546"/>
              </a:xfrm>
            </xdr:grpSpPr>
            <xdr:sp macro="" textlink="">
              <xdr:nvSpPr>
                <xdr:cNvPr id="237" name="テキスト ボックス 236"/>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8" name="円/楕円 237"/>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29" name="グループ化 228"/>
              <xdr:cNvGrpSpPr/>
            </xdr:nvGrpSpPr>
            <xdr:grpSpPr>
              <a:xfrm>
                <a:off x="7451481" y="602672"/>
                <a:ext cx="701098" cy="189649"/>
                <a:chOff x="7451481" y="602672"/>
                <a:chExt cx="701098" cy="189649"/>
              </a:xfrm>
            </xdr:grpSpPr>
            <xdr:grpSp>
              <xdr:nvGrpSpPr>
                <xdr:cNvPr id="231" name="グループ化 230"/>
                <xdr:cNvGrpSpPr>
                  <a:grpSpLocks noChangeAspect="1"/>
                </xdr:cNvGrpSpPr>
              </xdr:nvGrpSpPr>
              <xdr:grpSpPr>
                <a:xfrm>
                  <a:off x="7451481" y="602672"/>
                  <a:ext cx="323925" cy="189649"/>
                  <a:chOff x="7572376" y="1006079"/>
                  <a:chExt cx="315515" cy="184546"/>
                </a:xfrm>
              </xdr:grpSpPr>
              <xdr:sp macro="" textlink="">
                <xdr:nvSpPr>
                  <xdr:cNvPr id="235" name="テキスト ボックス 234"/>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6" name="円/楕円 235"/>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32" name="グループ化 231"/>
                <xdr:cNvGrpSpPr>
                  <a:grpSpLocks noChangeAspect="1"/>
                </xdr:cNvGrpSpPr>
              </xdr:nvGrpSpPr>
              <xdr:grpSpPr>
                <a:xfrm>
                  <a:off x="7829977" y="603948"/>
                  <a:ext cx="322602" cy="187097"/>
                  <a:chOff x="7572376" y="1006079"/>
                  <a:chExt cx="315515" cy="184546"/>
                </a:xfrm>
              </xdr:grpSpPr>
              <xdr:sp macro="" textlink="">
                <xdr:nvSpPr>
                  <xdr:cNvPr id="233" name="テキスト ボックス 23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4" name="円/楕円 23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grpSp>
      </xdr:grpSp>
      <xdr:grpSp>
        <xdr:nvGrpSpPr>
          <xdr:cNvPr id="222" name="グループ化 221"/>
          <xdr:cNvGrpSpPr>
            <a:grpSpLocks noChangeAspect="1"/>
          </xdr:cNvGrpSpPr>
        </xdr:nvGrpSpPr>
        <xdr:grpSpPr>
          <a:xfrm>
            <a:off x="7953628" y="604885"/>
            <a:ext cx="319295" cy="189648"/>
            <a:chOff x="7572376" y="1006079"/>
            <a:chExt cx="315515" cy="184546"/>
          </a:xfrm>
        </xdr:grpSpPr>
        <xdr:sp macro="" textlink="">
          <xdr:nvSpPr>
            <xdr:cNvPr id="223" name="テキスト ボックス 22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4" name="円/楕円 22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clientData/>
  </xdr:twoCellAnchor>
  <mc:AlternateContent xmlns:mc="http://schemas.openxmlformats.org/markup-compatibility/2006">
    <mc:Choice xmlns:a14="http://schemas.microsoft.com/office/drawing/2010/main" Requires="a14">
      <xdr:twoCellAnchor editAs="absolute">
        <xdr:from>
          <xdr:col>41</xdr:col>
          <xdr:colOff>47625</xdr:colOff>
          <xdr:row>37</xdr:row>
          <xdr:rowOff>19050</xdr:rowOff>
        </xdr:from>
        <xdr:to>
          <xdr:col>42</xdr:col>
          <xdr:colOff>9525</xdr:colOff>
          <xdr:row>37</xdr:row>
          <xdr:rowOff>228600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58615</xdr:colOff>
      <xdr:row>37</xdr:row>
      <xdr:rowOff>109904</xdr:rowOff>
    </xdr:from>
    <xdr:to>
      <xdr:col>40</xdr:col>
      <xdr:colOff>366346</xdr:colOff>
      <xdr:row>38</xdr:row>
      <xdr:rowOff>21981</xdr:rowOff>
    </xdr:to>
    <xdr:sp macro="" textlink="">
      <xdr:nvSpPr>
        <xdr:cNvPr id="249" name="右矢印 248"/>
        <xdr:cNvSpPr/>
      </xdr:nvSpPr>
      <xdr:spPr bwMode="auto">
        <a:xfrm>
          <a:off x="8902211" y="10206404"/>
          <a:ext cx="307731" cy="175846"/>
        </a:xfrm>
        <a:prstGeom prst="rightArrow">
          <a:avLst>
            <a:gd name="adj1" fmla="val 38889"/>
            <a:gd name="adj2" fmla="val 50000"/>
          </a:avLst>
        </a:prstGeom>
        <a:solidFill>
          <a:srgbClr val="FFFF6D"/>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17</xdr:col>
      <xdr:colOff>65942</xdr:colOff>
      <xdr:row>16</xdr:row>
      <xdr:rowOff>80596</xdr:rowOff>
    </xdr:from>
    <xdr:to>
      <xdr:col>32</xdr:col>
      <xdr:colOff>356091</xdr:colOff>
      <xdr:row>22</xdr:row>
      <xdr:rowOff>279054</xdr:rowOff>
    </xdr:to>
    <xdr:pic>
      <xdr:nvPicPr>
        <xdr:cNvPr id="167" name="図 166"/>
        <xdr:cNvPicPr>
          <a:picLocks noChangeAspect="1"/>
        </xdr:cNvPicPr>
      </xdr:nvPicPr>
      <xdr:blipFill>
        <a:blip xmlns:r="http://schemas.openxmlformats.org/officeDocument/2006/relationships" r:embed="rId1"/>
        <a:stretch>
          <a:fillRect/>
        </a:stretch>
      </xdr:blipFill>
      <xdr:spPr>
        <a:xfrm>
          <a:off x="3333750" y="4608634"/>
          <a:ext cx="2737341" cy="1194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29</xdr:row>
      <xdr:rowOff>1</xdr:rowOff>
    </xdr:from>
    <xdr:to>
      <xdr:col>19</xdr:col>
      <xdr:colOff>0</xdr:colOff>
      <xdr:row>29</xdr:row>
      <xdr:rowOff>1</xdr:rowOff>
    </xdr:to>
    <xdr:grpSp>
      <xdr:nvGrpSpPr>
        <xdr:cNvPr id="97" name="グループ化 96"/>
        <xdr:cNvGrpSpPr/>
      </xdr:nvGrpSpPr>
      <xdr:grpSpPr>
        <a:xfrm>
          <a:off x="1626577" y="8147539"/>
          <a:ext cx="1692519" cy="0"/>
          <a:chOff x="1912327" y="8228135"/>
          <a:chExt cx="1692519" cy="0"/>
        </a:xfrm>
      </xdr:grpSpPr>
      <xdr:cxnSp macro="">
        <xdr:nvCxnSpPr>
          <xdr:cNvPr id="56" name="直線コネクタ 55"/>
          <xdr:cNvCxnSpPr/>
        </xdr:nvCxnSpPr>
        <xdr:spPr bwMode="auto">
          <a:xfrm>
            <a:off x="1912327" y="8228135"/>
            <a:ext cx="89388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xnSp macro="">
        <xdr:nvCxnSpPr>
          <xdr:cNvPr id="60" name="直線コネクタ 59"/>
          <xdr:cNvCxnSpPr/>
        </xdr:nvCxnSpPr>
        <xdr:spPr bwMode="auto">
          <a:xfrm>
            <a:off x="3106615" y="8228135"/>
            <a:ext cx="498231"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grpSp>
    <xdr:clientData/>
  </xdr:twoCellAnchor>
  <xdr:twoCellAnchor>
    <xdr:from>
      <xdr:col>32</xdr:col>
      <xdr:colOff>0</xdr:colOff>
      <xdr:row>1</xdr:row>
      <xdr:rowOff>0</xdr:rowOff>
    </xdr:from>
    <xdr:to>
      <xdr:col>41</xdr:col>
      <xdr:colOff>197826</xdr:colOff>
      <xdr:row>1</xdr:row>
      <xdr:rowOff>0</xdr:rowOff>
    </xdr:to>
    <xdr:cxnSp macro="">
      <xdr:nvCxnSpPr>
        <xdr:cNvPr id="101" name="直線コネクタ 100"/>
        <xdr:cNvCxnSpPr/>
      </xdr:nvCxnSpPr>
      <xdr:spPr bwMode="auto">
        <a:xfrm>
          <a:off x="5509846" y="307731"/>
          <a:ext cx="18756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36</xdr:col>
      <xdr:colOff>65942</xdr:colOff>
      <xdr:row>25</xdr:row>
      <xdr:rowOff>51288</xdr:rowOff>
    </xdr:from>
    <xdr:to>
      <xdr:col>41</xdr:col>
      <xdr:colOff>168519</xdr:colOff>
      <xdr:row>26</xdr:row>
      <xdr:rowOff>307731</xdr:rowOff>
    </xdr:to>
    <xdr:sp macro="" textlink="">
      <xdr:nvSpPr>
        <xdr:cNvPr id="106" name="大かっこ 17"/>
        <xdr:cNvSpPr>
          <a:spLocks noChangeArrowheads="1"/>
        </xdr:cNvSpPr>
      </xdr:nvSpPr>
      <xdr:spPr bwMode="auto">
        <a:xfrm>
          <a:off x="6249865" y="7334250"/>
          <a:ext cx="1106366" cy="388327"/>
        </a:xfrm>
        <a:prstGeom prst="bracketPair">
          <a:avLst>
            <a:gd name="adj" fmla="val 9691"/>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73269</xdr:colOff>
      <xdr:row>27</xdr:row>
      <xdr:rowOff>74733</xdr:rowOff>
    </xdr:from>
    <xdr:to>
      <xdr:col>41</xdr:col>
      <xdr:colOff>168519</xdr:colOff>
      <xdr:row>29</xdr:row>
      <xdr:rowOff>212480</xdr:rowOff>
    </xdr:to>
    <xdr:sp macro="" textlink="">
      <xdr:nvSpPr>
        <xdr:cNvPr id="107" name="大かっこ 18"/>
        <xdr:cNvSpPr>
          <a:spLocks noChangeArrowheads="1"/>
        </xdr:cNvSpPr>
      </xdr:nvSpPr>
      <xdr:spPr bwMode="auto">
        <a:xfrm>
          <a:off x="6257192" y="7841271"/>
          <a:ext cx="1099039" cy="613997"/>
        </a:xfrm>
        <a:prstGeom prst="bracketPair">
          <a:avLst>
            <a:gd name="adj" fmla="val 6099"/>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16</xdr:row>
      <xdr:rowOff>36635</xdr:rowOff>
    </xdr:from>
    <xdr:to>
      <xdr:col>16</xdr:col>
      <xdr:colOff>109904</xdr:colOff>
      <xdr:row>17</xdr:row>
      <xdr:rowOff>109904</xdr:rowOff>
    </xdr:to>
    <xdr:sp macro="" textlink="">
      <xdr:nvSpPr>
        <xdr:cNvPr id="65" name="大かっこ 64"/>
        <xdr:cNvSpPr/>
      </xdr:nvSpPr>
      <xdr:spPr bwMode="auto">
        <a:xfrm>
          <a:off x="2154115" y="4388827"/>
          <a:ext cx="864577" cy="197827"/>
        </a:xfrm>
        <a:prstGeom prst="bracketPair">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1</xdr:colOff>
      <xdr:row>38</xdr:row>
      <xdr:rowOff>109903</xdr:rowOff>
    </xdr:from>
    <xdr:to>
      <xdr:col>44</xdr:col>
      <xdr:colOff>0</xdr:colOff>
      <xdr:row>39</xdr:row>
      <xdr:rowOff>29307</xdr:rowOff>
    </xdr:to>
    <xdr:sp macro="" textlink="">
      <xdr:nvSpPr>
        <xdr:cNvPr id="3" name="左矢印 2"/>
        <xdr:cNvSpPr/>
      </xdr:nvSpPr>
      <xdr:spPr bwMode="auto">
        <a:xfrm>
          <a:off x="7246328" y="10096499"/>
          <a:ext cx="249114" cy="212481"/>
        </a:xfrm>
        <a:prstGeom prst="leftArrow">
          <a:avLst>
            <a:gd name="adj1" fmla="val 43104"/>
            <a:gd name="adj2" fmla="val 50000"/>
          </a:avLst>
        </a:prstGeom>
        <a:solidFill>
          <a:srgbClr val="FF66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359019</xdr:colOff>
      <xdr:row>7</xdr:row>
      <xdr:rowOff>7327</xdr:rowOff>
    </xdr:from>
    <xdr:to>
      <xdr:col>47</xdr:col>
      <xdr:colOff>366346</xdr:colOff>
      <xdr:row>8</xdr:row>
      <xdr:rowOff>7326</xdr:rowOff>
    </xdr:to>
    <xdr:sp macro="" textlink="">
      <xdr:nvSpPr>
        <xdr:cNvPr id="66" name="額縁 65">
          <a:hlinkClick xmlns:r="http://schemas.openxmlformats.org/officeDocument/2006/relationships" r:id="rId1"/>
        </xdr:cNvPr>
        <xdr:cNvSpPr/>
      </xdr:nvSpPr>
      <xdr:spPr bwMode="auto">
        <a:xfrm>
          <a:off x="9231923" y="2505808"/>
          <a:ext cx="696058" cy="212480"/>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a:t>１表の２へ</a:t>
          </a:r>
        </a:p>
      </xdr:txBody>
    </xdr:sp>
    <xdr:clientData/>
  </xdr:twoCellAnchor>
  <xdr:twoCellAnchor>
    <xdr:from>
      <xdr:col>47</xdr:col>
      <xdr:colOff>205154</xdr:colOff>
      <xdr:row>21</xdr:row>
      <xdr:rowOff>373673</xdr:rowOff>
    </xdr:from>
    <xdr:to>
      <xdr:col>48</xdr:col>
      <xdr:colOff>212482</xdr:colOff>
      <xdr:row>22</xdr:row>
      <xdr:rowOff>183173</xdr:rowOff>
    </xdr:to>
    <xdr:sp macro="" textlink="">
      <xdr:nvSpPr>
        <xdr:cNvPr id="68" name="額縁 67">
          <a:hlinkClick xmlns:r="http://schemas.openxmlformats.org/officeDocument/2006/relationships" r:id="rId2"/>
        </xdr:cNvPr>
        <xdr:cNvSpPr/>
      </xdr:nvSpPr>
      <xdr:spPr bwMode="auto">
        <a:xfrm>
          <a:off x="9766789" y="6147288"/>
          <a:ext cx="696058" cy="183173"/>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a:t>１表の１へ</a:t>
          </a:r>
        </a:p>
      </xdr:txBody>
    </xdr:sp>
    <xdr:clientData/>
  </xdr:twoCellAnchor>
  <xdr:twoCellAnchor>
    <xdr:from>
      <xdr:col>43</xdr:col>
      <xdr:colOff>14655</xdr:colOff>
      <xdr:row>35</xdr:row>
      <xdr:rowOff>95249</xdr:rowOff>
    </xdr:from>
    <xdr:to>
      <xdr:col>44</xdr:col>
      <xdr:colOff>14654</xdr:colOff>
      <xdr:row>36</xdr:row>
      <xdr:rowOff>58615</xdr:rowOff>
    </xdr:to>
    <xdr:sp macro="" textlink="">
      <xdr:nvSpPr>
        <xdr:cNvPr id="71" name="左矢印 70"/>
        <xdr:cNvSpPr/>
      </xdr:nvSpPr>
      <xdr:spPr bwMode="auto">
        <a:xfrm>
          <a:off x="7260982" y="9327172"/>
          <a:ext cx="249114" cy="212481"/>
        </a:xfrm>
        <a:prstGeom prst="leftArrow">
          <a:avLst>
            <a:gd name="adj1" fmla="val 43104"/>
            <a:gd name="adj2" fmla="val 50000"/>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197826</xdr:colOff>
      <xdr:row>37</xdr:row>
      <xdr:rowOff>51288</xdr:rowOff>
    </xdr:from>
    <xdr:to>
      <xdr:col>44</xdr:col>
      <xdr:colOff>620591</xdr:colOff>
      <xdr:row>37</xdr:row>
      <xdr:rowOff>300402</xdr:rowOff>
    </xdr:to>
    <xdr:sp macro="" textlink="">
      <xdr:nvSpPr>
        <xdr:cNvPr id="72" name="額縁 71">
          <a:hlinkClick xmlns:r="http://schemas.openxmlformats.org/officeDocument/2006/relationships" r:id="rId3"/>
        </xdr:cNvPr>
        <xdr:cNvSpPr/>
      </xdr:nvSpPr>
      <xdr:spPr bwMode="auto">
        <a:xfrm>
          <a:off x="7444153" y="9656884"/>
          <a:ext cx="671880" cy="249114"/>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２表へ</a:t>
          </a:r>
        </a:p>
      </xdr:txBody>
    </xdr:sp>
    <xdr:clientData/>
  </xdr:twoCellAnchor>
  <xdr:twoCellAnchor>
    <xdr:from>
      <xdr:col>4</xdr:col>
      <xdr:colOff>608134</xdr:colOff>
      <xdr:row>2</xdr:row>
      <xdr:rowOff>505557</xdr:rowOff>
    </xdr:from>
    <xdr:to>
      <xdr:col>41</xdr:col>
      <xdr:colOff>197826</xdr:colOff>
      <xdr:row>2</xdr:row>
      <xdr:rowOff>505557</xdr:rowOff>
    </xdr:to>
    <xdr:cxnSp macro="">
      <xdr:nvCxnSpPr>
        <xdr:cNvPr id="8" name="直線コネクタ 7"/>
        <xdr:cNvCxnSpPr/>
      </xdr:nvCxnSpPr>
      <xdr:spPr bwMode="auto">
        <a:xfrm>
          <a:off x="1384788" y="813288"/>
          <a:ext cx="5715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0</xdr:rowOff>
    </xdr:from>
    <xdr:to>
      <xdr:col>41</xdr:col>
      <xdr:colOff>197826</xdr:colOff>
      <xdr:row>5</xdr:row>
      <xdr:rowOff>0</xdr:rowOff>
    </xdr:to>
    <xdr:cxnSp macro="">
      <xdr:nvCxnSpPr>
        <xdr:cNvPr id="14" name="直線コネクタ 13"/>
        <xdr:cNvCxnSpPr/>
      </xdr:nvCxnSpPr>
      <xdr:spPr bwMode="auto">
        <a:xfrm>
          <a:off x="776654" y="1582615"/>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564173</xdr:rowOff>
    </xdr:from>
    <xdr:to>
      <xdr:col>41</xdr:col>
      <xdr:colOff>197826</xdr:colOff>
      <xdr:row>5</xdr:row>
      <xdr:rowOff>564173</xdr:rowOff>
    </xdr:to>
    <xdr:cxnSp macro="">
      <xdr:nvCxnSpPr>
        <xdr:cNvPr id="70" name="直線コネクタ 69"/>
        <xdr:cNvCxnSpPr/>
      </xdr:nvCxnSpPr>
      <xdr:spPr bwMode="auto">
        <a:xfrm>
          <a:off x="776654" y="2146788"/>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8</xdr:row>
      <xdr:rowOff>0</xdr:rowOff>
    </xdr:from>
    <xdr:to>
      <xdr:col>41</xdr:col>
      <xdr:colOff>197826</xdr:colOff>
      <xdr:row>8</xdr:row>
      <xdr:rowOff>0</xdr:rowOff>
    </xdr:to>
    <xdr:cxnSp macro="">
      <xdr:nvCxnSpPr>
        <xdr:cNvPr id="73" name="直線コネクタ 72"/>
        <xdr:cNvCxnSpPr/>
      </xdr:nvCxnSpPr>
      <xdr:spPr bwMode="auto">
        <a:xfrm>
          <a:off x="776654" y="2710962"/>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608134</xdr:colOff>
      <xdr:row>2</xdr:row>
      <xdr:rowOff>0</xdr:rowOff>
    </xdr:from>
    <xdr:to>
      <xdr:col>4</xdr:col>
      <xdr:colOff>608134</xdr:colOff>
      <xdr:row>13</xdr:row>
      <xdr:rowOff>0</xdr:rowOff>
    </xdr:to>
    <xdr:cxnSp macro="">
      <xdr:nvCxnSpPr>
        <xdr:cNvPr id="17" name="直線コネクタ 16"/>
        <xdr:cNvCxnSpPr/>
      </xdr:nvCxnSpPr>
      <xdr:spPr bwMode="auto">
        <a:xfrm>
          <a:off x="1384788" y="307731"/>
          <a:ext cx="0" cy="309928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2</xdr:row>
      <xdr:rowOff>0</xdr:rowOff>
    </xdr:from>
    <xdr:to>
      <xdr:col>19</xdr:col>
      <xdr:colOff>0</xdr:colOff>
      <xdr:row>4</xdr:row>
      <xdr:rowOff>0</xdr:rowOff>
    </xdr:to>
    <xdr:cxnSp macro="">
      <xdr:nvCxnSpPr>
        <xdr:cNvPr id="26" name="直線コネクタ 25"/>
        <xdr:cNvCxnSpPr/>
      </xdr:nvCxnSpPr>
      <xdr:spPr bwMode="auto">
        <a:xfrm>
          <a:off x="3319096" y="307731"/>
          <a:ext cx="0" cy="10184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32</xdr:col>
      <xdr:colOff>0</xdr:colOff>
      <xdr:row>2</xdr:row>
      <xdr:rowOff>0</xdr:rowOff>
    </xdr:from>
    <xdr:to>
      <xdr:col>32</xdr:col>
      <xdr:colOff>0</xdr:colOff>
      <xdr:row>4</xdr:row>
      <xdr:rowOff>0</xdr:rowOff>
    </xdr:to>
    <xdr:cxnSp macro="">
      <xdr:nvCxnSpPr>
        <xdr:cNvPr id="77" name="直線コネクタ 76"/>
        <xdr:cNvCxnSpPr/>
      </xdr:nvCxnSpPr>
      <xdr:spPr bwMode="auto">
        <a:xfrm>
          <a:off x="5224096" y="307731"/>
          <a:ext cx="0" cy="10184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xdr:row>
      <xdr:rowOff>0</xdr:rowOff>
    </xdr:from>
    <xdr:to>
      <xdr:col>4</xdr:col>
      <xdr:colOff>0</xdr:colOff>
      <xdr:row>19</xdr:row>
      <xdr:rowOff>0</xdr:rowOff>
    </xdr:to>
    <xdr:cxnSp macro="">
      <xdr:nvCxnSpPr>
        <xdr:cNvPr id="29" name="直線コネクタ 28"/>
        <xdr:cNvCxnSpPr/>
      </xdr:nvCxnSpPr>
      <xdr:spPr bwMode="auto">
        <a:xfrm>
          <a:off x="776654" y="1326173"/>
          <a:ext cx="0" cy="34949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4</xdr:row>
      <xdr:rowOff>0</xdr:rowOff>
    </xdr:from>
    <xdr:to>
      <xdr:col>34</xdr:col>
      <xdr:colOff>0</xdr:colOff>
      <xdr:row>19</xdr:row>
      <xdr:rowOff>0</xdr:rowOff>
    </xdr:to>
    <xdr:cxnSp macro="">
      <xdr:nvCxnSpPr>
        <xdr:cNvPr id="79" name="直線コネクタ 78"/>
        <xdr:cNvCxnSpPr/>
      </xdr:nvCxnSpPr>
      <xdr:spPr bwMode="auto">
        <a:xfrm>
          <a:off x="5502519" y="1326173"/>
          <a:ext cx="0" cy="34949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15</xdr:row>
      <xdr:rowOff>0</xdr:rowOff>
    </xdr:from>
    <xdr:to>
      <xdr:col>41</xdr:col>
      <xdr:colOff>197826</xdr:colOff>
      <xdr:row>15</xdr:row>
      <xdr:rowOff>0</xdr:rowOff>
    </xdr:to>
    <xdr:cxnSp macro="">
      <xdr:nvCxnSpPr>
        <xdr:cNvPr id="83" name="直線コネクタ 82"/>
        <xdr:cNvCxnSpPr/>
      </xdr:nvCxnSpPr>
      <xdr:spPr bwMode="auto">
        <a:xfrm>
          <a:off x="776654" y="4110404"/>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13</xdr:row>
      <xdr:rowOff>0</xdr:rowOff>
    </xdr:from>
    <xdr:to>
      <xdr:col>10</xdr:col>
      <xdr:colOff>0</xdr:colOff>
      <xdr:row>19</xdr:row>
      <xdr:rowOff>0</xdr:rowOff>
    </xdr:to>
    <xdr:cxnSp macro="">
      <xdr:nvCxnSpPr>
        <xdr:cNvPr id="34" name="直線コネクタ 33"/>
        <xdr:cNvCxnSpPr/>
      </xdr:nvCxnSpPr>
      <xdr:spPr bwMode="auto">
        <a:xfrm>
          <a:off x="2088173" y="3407019"/>
          <a:ext cx="0" cy="14140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14</xdr:row>
      <xdr:rowOff>0</xdr:rowOff>
    </xdr:from>
    <xdr:to>
      <xdr:col>41</xdr:col>
      <xdr:colOff>197826</xdr:colOff>
      <xdr:row>14</xdr:row>
      <xdr:rowOff>0</xdr:rowOff>
    </xdr:to>
    <xdr:cxnSp macro="">
      <xdr:nvCxnSpPr>
        <xdr:cNvPr id="39" name="直線コネクタ 38"/>
        <xdr:cNvCxnSpPr/>
      </xdr:nvCxnSpPr>
      <xdr:spPr bwMode="auto">
        <a:xfrm>
          <a:off x="5502519" y="3663462"/>
          <a:ext cx="1597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16</xdr:row>
      <xdr:rowOff>0</xdr:rowOff>
    </xdr:from>
    <xdr:to>
      <xdr:col>41</xdr:col>
      <xdr:colOff>197826</xdr:colOff>
      <xdr:row>16</xdr:row>
      <xdr:rowOff>0</xdr:rowOff>
    </xdr:to>
    <xdr:cxnSp macro="">
      <xdr:nvCxnSpPr>
        <xdr:cNvPr id="86" name="直線コネクタ 85"/>
        <xdr:cNvCxnSpPr/>
      </xdr:nvCxnSpPr>
      <xdr:spPr bwMode="auto">
        <a:xfrm>
          <a:off x="5502519" y="4352192"/>
          <a:ext cx="1597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95250</xdr:colOff>
      <xdr:row>20</xdr:row>
      <xdr:rowOff>0</xdr:rowOff>
    </xdr:from>
    <xdr:to>
      <xdr:col>41</xdr:col>
      <xdr:colOff>197826</xdr:colOff>
      <xdr:row>20</xdr:row>
      <xdr:rowOff>0</xdr:rowOff>
    </xdr:to>
    <xdr:cxnSp macro="">
      <xdr:nvCxnSpPr>
        <xdr:cNvPr id="43" name="直線コネクタ 42"/>
        <xdr:cNvCxnSpPr/>
      </xdr:nvCxnSpPr>
      <xdr:spPr bwMode="auto">
        <a:xfrm>
          <a:off x="1480038" y="5392615"/>
          <a:ext cx="561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21</xdr:row>
      <xdr:rowOff>373673</xdr:rowOff>
    </xdr:from>
    <xdr:to>
      <xdr:col>41</xdr:col>
      <xdr:colOff>197826</xdr:colOff>
      <xdr:row>21</xdr:row>
      <xdr:rowOff>373673</xdr:rowOff>
    </xdr:to>
    <xdr:cxnSp macro="">
      <xdr:nvCxnSpPr>
        <xdr:cNvPr id="53" name="直線コネクタ 52"/>
        <xdr:cNvCxnSpPr/>
      </xdr:nvCxnSpPr>
      <xdr:spPr bwMode="auto">
        <a:xfrm>
          <a:off x="776654" y="6147288"/>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24</xdr:row>
      <xdr:rowOff>0</xdr:rowOff>
    </xdr:from>
    <xdr:to>
      <xdr:col>35</xdr:col>
      <xdr:colOff>0</xdr:colOff>
      <xdr:row>24</xdr:row>
      <xdr:rowOff>0</xdr:rowOff>
    </xdr:to>
    <xdr:cxnSp macro="">
      <xdr:nvCxnSpPr>
        <xdr:cNvPr id="95" name="直線コネクタ 94"/>
        <xdr:cNvCxnSpPr/>
      </xdr:nvCxnSpPr>
      <xdr:spPr bwMode="auto">
        <a:xfrm>
          <a:off x="776654" y="6674827"/>
          <a:ext cx="492369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25</xdr:row>
      <xdr:rowOff>0</xdr:rowOff>
    </xdr:from>
    <xdr:to>
      <xdr:col>41</xdr:col>
      <xdr:colOff>197826</xdr:colOff>
      <xdr:row>25</xdr:row>
      <xdr:rowOff>0</xdr:rowOff>
    </xdr:to>
    <xdr:cxnSp macro="">
      <xdr:nvCxnSpPr>
        <xdr:cNvPr id="96" name="直線コネクタ 95"/>
        <xdr:cNvCxnSpPr/>
      </xdr:nvCxnSpPr>
      <xdr:spPr bwMode="auto">
        <a:xfrm>
          <a:off x="461596" y="7187712"/>
          <a:ext cx="663819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95250</xdr:colOff>
      <xdr:row>19</xdr:row>
      <xdr:rowOff>0</xdr:rowOff>
    </xdr:from>
    <xdr:to>
      <xdr:col>5</xdr:col>
      <xdr:colOff>95250</xdr:colOff>
      <xdr:row>30</xdr:row>
      <xdr:rowOff>0</xdr:rowOff>
    </xdr:to>
    <xdr:cxnSp macro="">
      <xdr:nvCxnSpPr>
        <xdr:cNvPr id="90" name="直線コネクタ 89"/>
        <xdr:cNvCxnSpPr/>
      </xdr:nvCxnSpPr>
      <xdr:spPr bwMode="auto">
        <a:xfrm>
          <a:off x="1480038" y="4821115"/>
          <a:ext cx="0" cy="3619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21</xdr:row>
      <xdr:rowOff>0</xdr:rowOff>
    </xdr:from>
    <xdr:to>
      <xdr:col>4</xdr:col>
      <xdr:colOff>0</xdr:colOff>
      <xdr:row>25</xdr:row>
      <xdr:rowOff>0</xdr:rowOff>
    </xdr:to>
    <xdr:cxnSp macro="">
      <xdr:nvCxnSpPr>
        <xdr:cNvPr id="93" name="直線コネクタ 92"/>
        <xdr:cNvCxnSpPr/>
      </xdr:nvCxnSpPr>
      <xdr:spPr bwMode="auto">
        <a:xfrm>
          <a:off x="776654" y="5773615"/>
          <a:ext cx="0" cy="141409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14</xdr:col>
      <xdr:colOff>0</xdr:colOff>
      <xdr:row>19</xdr:row>
      <xdr:rowOff>0</xdr:rowOff>
    </xdr:from>
    <xdr:to>
      <xdr:col>14</xdr:col>
      <xdr:colOff>0</xdr:colOff>
      <xdr:row>21</xdr:row>
      <xdr:rowOff>0</xdr:rowOff>
    </xdr:to>
    <xdr:cxnSp macro="">
      <xdr:nvCxnSpPr>
        <xdr:cNvPr id="100" name="直線コネクタ 99"/>
        <xdr:cNvCxnSpPr/>
      </xdr:nvCxnSpPr>
      <xdr:spPr bwMode="auto">
        <a:xfrm>
          <a:off x="2688981" y="4821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19</xdr:row>
      <xdr:rowOff>0</xdr:rowOff>
    </xdr:from>
    <xdr:to>
      <xdr:col>23</xdr:col>
      <xdr:colOff>0</xdr:colOff>
      <xdr:row>21</xdr:row>
      <xdr:rowOff>0</xdr:rowOff>
    </xdr:to>
    <xdr:cxnSp macro="">
      <xdr:nvCxnSpPr>
        <xdr:cNvPr id="104" name="直線コネクタ 103"/>
        <xdr:cNvCxnSpPr/>
      </xdr:nvCxnSpPr>
      <xdr:spPr bwMode="auto">
        <a:xfrm>
          <a:off x="3846635" y="4821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19</xdr:row>
      <xdr:rowOff>0</xdr:rowOff>
    </xdr:from>
    <xdr:to>
      <xdr:col>30</xdr:col>
      <xdr:colOff>0</xdr:colOff>
      <xdr:row>21</xdr:row>
      <xdr:rowOff>0</xdr:rowOff>
    </xdr:to>
    <xdr:cxnSp macro="">
      <xdr:nvCxnSpPr>
        <xdr:cNvPr id="105" name="直線コネクタ 104"/>
        <xdr:cNvCxnSpPr/>
      </xdr:nvCxnSpPr>
      <xdr:spPr bwMode="auto">
        <a:xfrm>
          <a:off x="4916365" y="4821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19</xdr:row>
      <xdr:rowOff>0</xdr:rowOff>
    </xdr:from>
    <xdr:to>
      <xdr:col>37</xdr:col>
      <xdr:colOff>0</xdr:colOff>
      <xdr:row>21</xdr:row>
      <xdr:rowOff>0</xdr:rowOff>
    </xdr:to>
    <xdr:cxnSp macro="">
      <xdr:nvCxnSpPr>
        <xdr:cNvPr id="108" name="直線コネクタ 107"/>
        <xdr:cNvCxnSpPr/>
      </xdr:nvCxnSpPr>
      <xdr:spPr bwMode="auto">
        <a:xfrm>
          <a:off x="6022731" y="4821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15</xdr:col>
      <xdr:colOff>87923</xdr:colOff>
      <xdr:row>21</xdr:row>
      <xdr:rowOff>0</xdr:rowOff>
    </xdr:from>
    <xdr:to>
      <xdr:col>15</xdr:col>
      <xdr:colOff>87923</xdr:colOff>
      <xdr:row>25</xdr:row>
      <xdr:rowOff>0</xdr:rowOff>
    </xdr:to>
    <xdr:cxnSp macro="">
      <xdr:nvCxnSpPr>
        <xdr:cNvPr id="103" name="直線コネクタ 102"/>
        <xdr:cNvCxnSpPr/>
      </xdr:nvCxnSpPr>
      <xdr:spPr bwMode="auto">
        <a:xfrm>
          <a:off x="2908788" y="5773615"/>
          <a:ext cx="0" cy="141409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21</xdr:row>
      <xdr:rowOff>0</xdr:rowOff>
    </xdr:from>
    <xdr:to>
      <xdr:col>26</xdr:col>
      <xdr:colOff>0</xdr:colOff>
      <xdr:row>25</xdr:row>
      <xdr:rowOff>0</xdr:rowOff>
    </xdr:to>
    <xdr:cxnSp macro="">
      <xdr:nvCxnSpPr>
        <xdr:cNvPr id="109" name="直線コネクタ 108"/>
        <xdr:cNvCxnSpPr/>
      </xdr:nvCxnSpPr>
      <xdr:spPr bwMode="auto">
        <a:xfrm>
          <a:off x="4352192" y="5773615"/>
          <a:ext cx="0" cy="141409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35</xdr:col>
      <xdr:colOff>0</xdr:colOff>
      <xdr:row>21</xdr:row>
      <xdr:rowOff>0</xdr:rowOff>
    </xdr:from>
    <xdr:to>
      <xdr:col>35</xdr:col>
      <xdr:colOff>0</xdr:colOff>
      <xdr:row>25</xdr:row>
      <xdr:rowOff>0</xdr:rowOff>
    </xdr:to>
    <xdr:cxnSp macro="">
      <xdr:nvCxnSpPr>
        <xdr:cNvPr id="110" name="直線コネクタ 109"/>
        <xdr:cNvCxnSpPr/>
      </xdr:nvCxnSpPr>
      <xdr:spPr bwMode="auto">
        <a:xfrm>
          <a:off x="5700346" y="5773615"/>
          <a:ext cx="0" cy="141409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29</xdr:col>
      <xdr:colOff>0</xdr:colOff>
      <xdr:row>26</xdr:row>
      <xdr:rowOff>351692</xdr:rowOff>
    </xdr:from>
    <xdr:to>
      <xdr:col>29</xdr:col>
      <xdr:colOff>0</xdr:colOff>
      <xdr:row>30</xdr:row>
      <xdr:rowOff>0</xdr:rowOff>
    </xdr:to>
    <xdr:cxnSp macro="">
      <xdr:nvCxnSpPr>
        <xdr:cNvPr id="116" name="直線コネクタ 115"/>
        <xdr:cNvCxnSpPr/>
      </xdr:nvCxnSpPr>
      <xdr:spPr bwMode="auto">
        <a:xfrm>
          <a:off x="4799135" y="7671288"/>
          <a:ext cx="0" cy="769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33</xdr:row>
      <xdr:rowOff>0</xdr:rowOff>
    </xdr:from>
    <xdr:to>
      <xdr:col>34</xdr:col>
      <xdr:colOff>0</xdr:colOff>
      <xdr:row>33</xdr:row>
      <xdr:rowOff>0</xdr:rowOff>
    </xdr:to>
    <xdr:cxnSp macro="">
      <xdr:nvCxnSpPr>
        <xdr:cNvPr id="118" name="直線コネクタ 117"/>
        <xdr:cNvCxnSpPr/>
      </xdr:nvCxnSpPr>
      <xdr:spPr bwMode="auto">
        <a:xfrm>
          <a:off x="461596" y="8960827"/>
          <a:ext cx="504092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35</xdr:row>
      <xdr:rowOff>249115</xdr:rowOff>
    </xdr:from>
    <xdr:to>
      <xdr:col>34</xdr:col>
      <xdr:colOff>0</xdr:colOff>
      <xdr:row>35</xdr:row>
      <xdr:rowOff>249115</xdr:rowOff>
    </xdr:to>
    <xdr:cxnSp macro="">
      <xdr:nvCxnSpPr>
        <xdr:cNvPr id="119" name="直線コネクタ 118"/>
        <xdr:cNvCxnSpPr/>
      </xdr:nvCxnSpPr>
      <xdr:spPr bwMode="auto">
        <a:xfrm>
          <a:off x="461596" y="9481038"/>
          <a:ext cx="504092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38</xdr:row>
      <xdr:rowOff>0</xdr:rowOff>
    </xdr:from>
    <xdr:to>
      <xdr:col>34</xdr:col>
      <xdr:colOff>0</xdr:colOff>
      <xdr:row>38</xdr:row>
      <xdr:rowOff>0</xdr:rowOff>
    </xdr:to>
    <xdr:cxnSp macro="">
      <xdr:nvCxnSpPr>
        <xdr:cNvPr id="120" name="直線コネクタ 119"/>
        <xdr:cNvCxnSpPr/>
      </xdr:nvCxnSpPr>
      <xdr:spPr bwMode="auto">
        <a:xfrm>
          <a:off x="461596" y="9986596"/>
          <a:ext cx="504092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30</xdr:row>
      <xdr:rowOff>0</xdr:rowOff>
    </xdr:from>
    <xdr:to>
      <xdr:col>8</xdr:col>
      <xdr:colOff>0</xdr:colOff>
      <xdr:row>39</xdr:row>
      <xdr:rowOff>249115</xdr:rowOff>
    </xdr:to>
    <xdr:cxnSp macro="">
      <xdr:nvCxnSpPr>
        <xdr:cNvPr id="122" name="直線コネクタ 121"/>
        <xdr:cNvCxnSpPr/>
      </xdr:nvCxnSpPr>
      <xdr:spPr bwMode="auto">
        <a:xfrm>
          <a:off x="1795096" y="8440615"/>
          <a:ext cx="0" cy="2088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30</xdr:row>
      <xdr:rowOff>0</xdr:rowOff>
    </xdr:from>
    <xdr:to>
      <xdr:col>26</xdr:col>
      <xdr:colOff>0</xdr:colOff>
      <xdr:row>39</xdr:row>
      <xdr:rowOff>249115</xdr:rowOff>
    </xdr:to>
    <xdr:cxnSp macro="">
      <xdr:nvCxnSpPr>
        <xdr:cNvPr id="123" name="直線コネクタ 122"/>
        <xdr:cNvCxnSpPr/>
      </xdr:nvCxnSpPr>
      <xdr:spPr bwMode="auto">
        <a:xfrm>
          <a:off x="4352192" y="8440615"/>
          <a:ext cx="0" cy="2088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183173</xdr:colOff>
      <xdr:row>30</xdr:row>
      <xdr:rowOff>0</xdr:rowOff>
    </xdr:from>
    <xdr:to>
      <xdr:col>30</xdr:col>
      <xdr:colOff>183173</xdr:colOff>
      <xdr:row>33</xdr:row>
      <xdr:rowOff>0</xdr:rowOff>
    </xdr:to>
    <xdr:cxnSp macro="">
      <xdr:nvCxnSpPr>
        <xdr:cNvPr id="125" name="直線コネクタ 124"/>
        <xdr:cNvCxnSpPr/>
      </xdr:nvCxnSpPr>
      <xdr:spPr bwMode="auto">
        <a:xfrm>
          <a:off x="5099538" y="8440615"/>
          <a:ext cx="0" cy="52021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34</xdr:row>
      <xdr:rowOff>0</xdr:rowOff>
    </xdr:from>
    <xdr:to>
      <xdr:col>41</xdr:col>
      <xdr:colOff>197826</xdr:colOff>
      <xdr:row>34</xdr:row>
      <xdr:rowOff>0</xdr:rowOff>
    </xdr:to>
    <xdr:cxnSp macro="">
      <xdr:nvCxnSpPr>
        <xdr:cNvPr id="127" name="直線コネクタ 126"/>
        <xdr:cNvCxnSpPr/>
      </xdr:nvCxnSpPr>
      <xdr:spPr bwMode="auto">
        <a:xfrm>
          <a:off x="5502519" y="9063404"/>
          <a:ext cx="1597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37</xdr:row>
      <xdr:rowOff>0</xdr:rowOff>
    </xdr:from>
    <xdr:to>
      <xdr:col>41</xdr:col>
      <xdr:colOff>197826</xdr:colOff>
      <xdr:row>37</xdr:row>
      <xdr:rowOff>0</xdr:rowOff>
    </xdr:to>
    <xdr:cxnSp macro="">
      <xdr:nvCxnSpPr>
        <xdr:cNvPr id="128" name="直線コネクタ 127"/>
        <xdr:cNvCxnSpPr/>
      </xdr:nvCxnSpPr>
      <xdr:spPr bwMode="auto">
        <a:xfrm>
          <a:off x="5502519" y="9605596"/>
          <a:ext cx="1597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219807</xdr:colOff>
      <xdr:row>34</xdr:row>
      <xdr:rowOff>0</xdr:rowOff>
    </xdr:from>
    <xdr:to>
      <xdr:col>37</xdr:col>
      <xdr:colOff>219807</xdr:colOff>
      <xdr:row>39</xdr:row>
      <xdr:rowOff>249115</xdr:rowOff>
    </xdr:to>
    <xdr:cxnSp macro="">
      <xdr:nvCxnSpPr>
        <xdr:cNvPr id="130" name="直線コネクタ 129"/>
        <xdr:cNvCxnSpPr/>
      </xdr:nvCxnSpPr>
      <xdr:spPr bwMode="auto">
        <a:xfrm>
          <a:off x="6242538" y="9063404"/>
          <a:ext cx="0" cy="14653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30</xdr:row>
      <xdr:rowOff>0</xdr:rowOff>
    </xdr:from>
    <xdr:to>
      <xdr:col>42</xdr:col>
      <xdr:colOff>522</xdr:colOff>
      <xdr:row>30</xdr:row>
      <xdr:rowOff>0</xdr:rowOff>
    </xdr:to>
    <xdr:cxnSp macro="">
      <xdr:nvCxnSpPr>
        <xdr:cNvPr id="132" name="直線コネクタ 131"/>
        <xdr:cNvCxnSpPr/>
      </xdr:nvCxnSpPr>
      <xdr:spPr bwMode="auto">
        <a:xfrm>
          <a:off x="149679" y="8443232"/>
          <a:ext cx="6933361"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19</xdr:row>
      <xdr:rowOff>0</xdr:rowOff>
    </xdr:from>
    <xdr:to>
      <xdr:col>41</xdr:col>
      <xdr:colOff>197826</xdr:colOff>
      <xdr:row>19</xdr:row>
      <xdr:rowOff>0</xdr:rowOff>
    </xdr:to>
    <xdr:cxnSp macro="">
      <xdr:nvCxnSpPr>
        <xdr:cNvPr id="134" name="直線コネクタ 133"/>
        <xdr:cNvCxnSpPr/>
      </xdr:nvCxnSpPr>
      <xdr:spPr bwMode="auto">
        <a:xfrm>
          <a:off x="153865" y="4821115"/>
          <a:ext cx="6945923"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30</xdr:row>
      <xdr:rowOff>0</xdr:rowOff>
    </xdr:from>
    <xdr:to>
      <xdr:col>34</xdr:col>
      <xdr:colOff>0</xdr:colOff>
      <xdr:row>40</xdr:row>
      <xdr:rowOff>4186</xdr:rowOff>
    </xdr:to>
    <xdr:cxnSp macro="">
      <xdr:nvCxnSpPr>
        <xdr:cNvPr id="136" name="直線コネクタ 135"/>
        <xdr:cNvCxnSpPr/>
      </xdr:nvCxnSpPr>
      <xdr:spPr bwMode="auto">
        <a:xfrm>
          <a:off x="5490482" y="8443232"/>
          <a:ext cx="0" cy="2072472"/>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4</xdr:row>
      <xdr:rowOff>0</xdr:rowOff>
    </xdr:from>
    <xdr:to>
      <xdr:col>41</xdr:col>
      <xdr:colOff>197826</xdr:colOff>
      <xdr:row>4</xdr:row>
      <xdr:rowOff>0</xdr:rowOff>
    </xdr:to>
    <xdr:cxnSp macro="">
      <xdr:nvCxnSpPr>
        <xdr:cNvPr id="138" name="直線コネクタ 137"/>
        <xdr:cNvCxnSpPr/>
      </xdr:nvCxnSpPr>
      <xdr:spPr bwMode="auto">
        <a:xfrm>
          <a:off x="461596" y="1326173"/>
          <a:ext cx="663819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13</xdr:row>
      <xdr:rowOff>0</xdr:rowOff>
    </xdr:from>
    <xdr:to>
      <xdr:col>41</xdr:col>
      <xdr:colOff>197826</xdr:colOff>
      <xdr:row>13</xdr:row>
      <xdr:rowOff>0</xdr:rowOff>
    </xdr:to>
    <xdr:cxnSp macro="">
      <xdr:nvCxnSpPr>
        <xdr:cNvPr id="139" name="直線コネクタ 138"/>
        <xdr:cNvCxnSpPr/>
      </xdr:nvCxnSpPr>
      <xdr:spPr bwMode="auto">
        <a:xfrm>
          <a:off x="461596" y="3407019"/>
          <a:ext cx="663819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xdr:row>
      <xdr:rowOff>0</xdr:rowOff>
    </xdr:from>
    <xdr:to>
      <xdr:col>3</xdr:col>
      <xdr:colOff>0</xdr:colOff>
      <xdr:row>39</xdr:row>
      <xdr:rowOff>249115</xdr:rowOff>
    </xdr:to>
    <xdr:cxnSp macro="">
      <xdr:nvCxnSpPr>
        <xdr:cNvPr id="141" name="直線コネクタ 140"/>
        <xdr:cNvCxnSpPr/>
      </xdr:nvCxnSpPr>
      <xdr:spPr bwMode="auto">
        <a:xfrm>
          <a:off x="461596" y="307731"/>
          <a:ext cx="0" cy="10221057"/>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21</xdr:row>
      <xdr:rowOff>0</xdr:rowOff>
    </xdr:from>
    <xdr:to>
      <xdr:col>41</xdr:col>
      <xdr:colOff>197826</xdr:colOff>
      <xdr:row>21</xdr:row>
      <xdr:rowOff>0</xdr:rowOff>
    </xdr:to>
    <xdr:cxnSp macro="">
      <xdr:nvCxnSpPr>
        <xdr:cNvPr id="144" name="直線コネクタ 143"/>
        <xdr:cNvCxnSpPr/>
      </xdr:nvCxnSpPr>
      <xdr:spPr bwMode="auto">
        <a:xfrm>
          <a:off x="461596" y="5773615"/>
          <a:ext cx="663819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26</xdr:row>
      <xdr:rowOff>351692</xdr:rowOff>
    </xdr:from>
    <xdr:to>
      <xdr:col>41</xdr:col>
      <xdr:colOff>197826</xdr:colOff>
      <xdr:row>26</xdr:row>
      <xdr:rowOff>351692</xdr:rowOff>
    </xdr:to>
    <xdr:cxnSp macro="">
      <xdr:nvCxnSpPr>
        <xdr:cNvPr id="145" name="直線コネクタ 144"/>
        <xdr:cNvCxnSpPr/>
      </xdr:nvCxnSpPr>
      <xdr:spPr bwMode="auto">
        <a:xfrm>
          <a:off x="461596" y="7671288"/>
          <a:ext cx="663819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xdr:row>
      <xdr:rowOff>95249</xdr:rowOff>
    </xdr:from>
    <xdr:to>
      <xdr:col>41</xdr:col>
      <xdr:colOff>197826</xdr:colOff>
      <xdr:row>39</xdr:row>
      <xdr:rowOff>249114</xdr:rowOff>
    </xdr:to>
    <xdr:sp macro="" textlink="">
      <xdr:nvSpPr>
        <xdr:cNvPr id="146" name="正方形/長方形 145"/>
        <xdr:cNvSpPr/>
      </xdr:nvSpPr>
      <xdr:spPr bwMode="auto">
        <a:xfrm>
          <a:off x="153865" y="307730"/>
          <a:ext cx="6945923" cy="10221057"/>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13</xdr:col>
      <xdr:colOff>80595</xdr:colOff>
      <xdr:row>18</xdr:row>
      <xdr:rowOff>161192</xdr:rowOff>
    </xdr:from>
    <xdr:to>
      <xdr:col>32</xdr:col>
      <xdr:colOff>114302</xdr:colOff>
      <xdr:row>21</xdr:row>
      <xdr:rowOff>183805</xdr:rowOff>
    </xdr:to>
    <xdr:pic>
      <xdr:nvPicPr>
        <xdr:cNvPr id="59" name="図 58"/>
        <xdr:cNvPicPr>
          <a:picLocks noChangeAspect="1"/>
        </xdr:cNvPicPr>
      </xdr:nvPicPr>
      <xdr:blipFill>
        <a:blip xmlns:r="http://schemas.openxmlformats.org/officeDocument/2006/relationships" r:embed="rId4"/>
        <a:stretch>
          <a:fillRect/>
        </a:stretch>
      </xdr:blipFill>
      <xdr:spPr>
        <a:xfrm>
          <a:off x="2601057" y="4762500"/>
          <a:ext cx="2737341" cy="1194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1</xdr:row>
      <xdr:rowOff>0</xdr:rowOff>
    </xdr:from>
    <xdr:to>
      <xdr:col>52</xdr:col>
      <xdr:colOff>0</xdr:colOff>
      <xdr:row>1</xdr:row>
      <xdr:rowOff>0</xdr:rowOff>
    </xdr:to>
    <xdr:cxnSp macro="">
      <xdr:nvCxnSpPr>
        <xdr:cNvPr id="62" name="直線コネクタ 61"/>
        <xdr:cNvCxnSpPr/>
      </xdr:nvCxnSpPr>
      <xdr:spPr bwMode="auto">
        <a:xfrm>
          <a:off x="4945673" y="395654"/>
          <a:ext cx="2168769"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43</xdr:col>
      <xdr:colOff>109903</xdr:colOff>
      <xdr:row>7</xdr:row>
      <xdr:rowOff>0</xdr:rowOff>
    </xdr:from>
    <xdr:to>
      <xdr:col>45</xdr:col>
      <xdr:colOff>109904</xdr:colOff>
      <xdr:row>7</xdr:row>
      <xdr:rowOff>0</xdr:rowOff>
    </xdr:to>
    <xdr:cxnSp macro="">
      <xdr:nvCxnSpPr>
        <xdr:cNvPr id="200" name="直線コネクタ 199"/>
        <xdr:cNvCxnSpPr/>
      </xdr:nvCxnSpPr>
      <xdr:spPr bwMode="auto">
        <a:xfrm>
          <a:off x="5729653" y="1472712"/>
          <a:ext cx="43961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43</xdr:col>
      <xdr:colOff>109903</xdr:colOff>
      <xdr:row>9</xdr:row>
      <xdr:rowOff>0</xdr:rowOff>
    </xdr:from>
    <xdr:to>
      <xdr:col>45</xdr:col>
      <xdr:colOff>109904</xdr:colOff>
      <xdr:row>9</xdr:row>
      <xdr:rowOff>0</xdr:rowOff>
    </xdr:to>
    <xdr:cxnSp macro="">
      <xdr:nvCxnSpPr>
        <xdr:cNvPr id="201" name="直線コネクタ 200"/>
        <xdr:cNvCxnSpPr/>
      </xdr:nvCxnSpPr>
      <xdr:spPr bwMode="auto">
        <a:xfrm>
          <a:off x="5729653" y="1846385"/>
          <a:ext cx="43961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54</xdr:col>
      <xdr:colOff>131886</xdr:colOff>
      <xdr:row>5</xdr:row>
      <xdr:rowOff>43612</xdr:rowOff>
    </xdr:from>
    <xdr:to>
      <xdr:col>57</xdr:col>
      <xdr:colOff>102339</xdr:colOff>
      <xdr:row>6</xdr:row>
      <xdr:rowOff>13410</xdr:rowOff>
    </xdr:to>
    <xdr:grpSp>
      <xdr:nvGrpSpPr>
        <xdr:cNvPr id="12" name="グループ化 11"/>
        <xdr:cNvGrpSpPr/>
      </xdr:nvGrpSpPr>
      <xdr:grpSpPr>
        <a:xfrm>
          <a:off x="7451482" y="900862"/>
          <a:ext cx="1084145" cy="211586"/>
          <a:chOff x="7451481" y="600459"/>
          <a:chExt cx="1084145" cy="211586"/>
        </a:xfrm>
      </xdr:grpSpPr>
      <xdr:grpSp>
        <xdr:nvGrpSpPr>
          <xdr:cNvPr id="10" name="グループ化 9"/>
          <xdr:cNvGrpSpPr/>
        </xdr:nvGrpSpPr>
        <xdr:grpSpPr>
          <a:xfrm>
            <a:off x="7451481" y="600459"/>
            <a:ext cx="1084145" cy="211586"/>
            <a:chOff x="7451481" y="600459"/>
            <a:chExt cx="1084145" cy="211586"/>
          </a:xfrm>
        </xdr:grpSpPr>
        <xdr:grpSp>
          <xdr:nvGrpSpPr>
            <xdr:cNvPr id="202" name="グループ化 201"/>
            <xdr:cNvGrpSpPr>
              <a:grpSpLocks noChangeAspect="1"/>
            </xdr:cNvGrpSpPr>
          </xdr:nvGrpSpPr>
          <xdr:grpSpPr>
            <a:xfrm>
              <a:off x="7707871" y="600459"/>
              <a:ext cx="320618" cy="187097"/>
              <a:chOff x="7572376" y="1006079"/>
              <a:chExt cx="315515" cy="184546"/>
            </a:xfrm>
          </xdr:grpSpPr>
          <xdr:sp macro="" textlink="">
            <xdr:nvSpPr>
              <xdr:cNvPr id="203" name="テキスト ボックス 20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4" name="円/楕円 20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11" name="グループ化 210"/>
            <xdr:cNvGrpSpPr>
              <a:grpSpLocks noChangeAspect="1"/>
            </xdr:cNvGrpSpPr>
          </xdr:nvGrpSpPr>
          <xdr:grpSpPr>
            <a:xfrm>
              <a:off x="8086419" y="602672"/>
              <a:ext cx="322602" cy="189648"/>
              <a:chOff x="7572376" y="1006079"/>
              <a:chExt cx="315515" cy="184546"/>
            </a:xfrm>
          </xdr:grpSpPr>
          <xdr:sp macro="" textlink="">
            <xdr:nvSpPr>
              <xdr:cNvPr id="212" name="テキスト ボックス 21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3" name="円/楕円 21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9" name="グループ化 8"/>
            <xdr:cNvGrpSpPr/>
          </xdr:nvGrpSpPr>
          <xdr:grpSpPr>
            <a:xfrm>
              <a:off x="7451481" y="600807"/>
              <a:ext cx="1084145" cy="211238"/>
              <a:chOff x="7451481" y="600807"/>
              <a:chExt cx="1084145" cy="211238"/>
            </a:xfrm>
          </xdr:grpSpPr>
          <xdr:grpSp>
            <xdr:nvGrpSpPr>
              <xdr:cNvPr id="208" name="グループ化 207"/>
              <xdr:cNvGrpSpPr>
                <a:grpSpLocks noChangeAspect="1"/>
              </xdr:cNvGrpSpPr>
            </xdr:nvGrpSpPr>
            <xdr:grpSpPr>
              <a:xfrm>
                <a:off x="7581854" y="600807"/>
                <a:ext cx="320617" cy="189649"/>
                <a:chOff x="7572376" y="1006079"/>
                <a:chExt cx="315515" cy="184546"/>
              </a:xfrm>
            </xdr:grpSpPr>
            <xdr:sp macro="" textlink="">
              <xdr:nvSpPr>
                <xdr:cNvPr id="209" name="テキスト ボックス 20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0" name="円/楕円 20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3" name="グループ化 2"/>
              <xdr:cNvGrpSpPr/>
            </xdr:nvGrpSpPr>
            <xdr:grpSpPr>
              <a:xfrm>
                <a:off x="7451481" y="602672"/>
                <a:ext cx="1084145" cy="209373"/>
                <a:chOff x="7451481" y="602672"/>
                <a:chExt cx="1084145" cy="209373"/>
              </a:xfrm>
            </xdr:grpSpPr>
            <xdr:sp macro="" textlink="">
              <xdr:nvSpPr>
                <xdr:cNvPr id="214" name="テキスト ボックス 213"/>
                <xdr:cNvSpPr txBox="1"/>
              </xdr:nvSpPr>
              <xdr:spPr>
                <a:xfrm>
                  <a:off x="8215008" y="607086"/>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grpSp>
              <xdr:nvGrpSpPr>
                <xdr:cNvPr id="215" name="グループ化 214"/>
                <xdr:cNvGrpSpPr>
                  <a:grpSpLocks noChangeAspect="1"/>
                </xdr:cNvGrpSpPr>
              </xdr:nvGrpSpPr>
              <xdr:grpSpPr>
                <a:xfrm>
                  <a:off x="7451481" y="602672"/>
                  <a:ext cx="323925" cy="189649"/>
                  <a:chOff x="7572376" y="1006079"/>
                  <a:chExt cx="315515" cy="184546"/>
                </a:xfrm>
              </xdr:grpSpPr>
              <xdr:sp macro="" textlink="">
                <xdr:nvSpPr>
                  <xdr:cNvPr id="216" name="テキスト ボックス 21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7" name="円/楕円 21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18" name="グループ化 217"/>
                <xdr:cNvGrpSpPr>
                  <a:grpSpLocks noChangeAspect="1"/>
                </xdr:cNvGrpSpPr>
              </xdr:nvGrpSpPr>
              <xdr:grpSpPr>
                <a:xfrm>
                  <a:off x="7829977" y="603948"/>
                  <a:ext cx="322602" cy="187097"/>
                  <a:chOff x="7572376" y="1006079"/>
                  <a:chExt cx="315515" cy="184546"/>
                </a:xfrm>
              </xdr:grpSpPr>
              <xdr:sp macro="" textlink="">
                <xdr:nvSpPr>
                  <xdr:cNvPr id="219" name="テキスト ボックス 21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0" name="円/楕円 21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grpSp>
      </xdr:grpSp>
      <xdr:grpSp>
        <xdr:nvGrpSpPr>
          <xdr:cNvPr id="205" name="グループ化 204"/>
          <xdr:cNvGrpSpPr>
            <a:grpSpLocks noChangeAspect="1"/>
          </xdr:cNvGrpSpPr>
        </xdr:nvGrpSpPr>
        <xdr:grpSpPr>
          <a:xfrm>
            <a:off x="7953628" y="604885"/>
            <a:ext cx="319295" cy="189648"/>
            <a:chOff x="7572376" y="1006079"/>
            <a:chExt cx="315515" cy="184546"/>
          </a:xfrm>
        </xdr:grpSpPr>
        <xdr:sp macro="" textlink="">
          <xdr:nvSpPr>
            <xdr:cNvPr id="206" name="テキスト ボックス 20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7" name="円/楕円 20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clientData/>
  </xdr:twoCellAnchor>
  <xdr:twoCellAnchor editAs="absolute">
    <xdr:from>
      <xdr:col>46</xdr:col>
      <xdr:colOff>36635</xdr:colOff>
      <xdr:row>5</xdr:row>
      <xdr:rowOff>234462</xdr:rowOff>
    </xdr:from>
    <xdr:to>
      <xdr:col>48</xdr:col>
      <xdr:colOff>155406</xdr:colOff>
      <xdr:row>6</xdr:row>
      <xdr:rowOff>182323</xdr:rowOff>
    </xdr:to>
    <xdr:grpSp>
      <xdr:nvGrpSpPr>
        <xdr:cNvPr id="221" name="グループ化 220"/>
        <xdr:cNvGrpSpPr>
          <a:grpSpLocks noChangeAspect="1"/>
        </xdr:cNvGrpSpPr>
      </xdr:nvGrpSpPr>
      <xdr:grpSpPr>
        <a:xfrm>
          <a:off x="6183923" y="1091712"/>
          <a:ext cx="323925" cy="189649"/>
          <a:chOff x="7572376" y="1006079"/>
          <a:chExt cx="315515" cy="184546"/>
        </a:xfrm>
      </xdr:grpSpPr>
      <xdr:sp macro="" textlink="">
        <xdr:nvSpPr>
          <xdr:cNvPr id="222" name="テキスト ボックス 22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3" name="円/楕円 22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46</xdr:col>
      <xdr:colOff>49776</xdr:colOff>
      <xdr:row>7</xdr:row>
      <xdr:rowOff>183173</xdr:rowOff>
    </xdr:from>
    <xdr:to>
      <xdr:col>48</xdr:col>
      <xdr:colOff>165239</xdr:colOff>
      <xdr:row>9</xdr:row>
      <xdr:rowOff>7697</xdr:rowOff>
    </xdr:to>
    <xdr:grpSp>
      <xdr:nvGrpSpPr>
        <xdr:cNvPr id="224" name="グループ化 223"/>
        <xdr:cNvGrpSpPr>
          <a:grpSpLocks noChangeAspect="1"/>
        </xdr:cNvGrpSpPr>
      </xdr:nvGrpSpPr>
      <xdr:grpSpPr>
        <a:xfrm>
          <a:off x="6197064" y="1472711"/>
          <a:ext cx="320617" cy="198198"/>
          <a:chOff x="7572376" y="1006079"/>
          <a:chExt cx="315515" cy="184546"/>
        </a:xfrm>
      </xdr:grpSpPr>
      <xdr:sp macro="" textlink="">
        <xdr:nvSpPr>
          <xdr:cNvPr id="225" name="テキスト ボックス 224"/>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6" name="円/楕円 225"/>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44</xdr:col>
      <xdr:colOff>190500</xdr:colOff>
      <xdr:row>12</xdr:row>
      <xdr:rowOff>14654</xdr:rowOff>
    </xdr:from>
    <xdr:to>
      <xdr:col>47</xdr:col>
      <xdr:colOff>23522</xdr:colOff>
      <xdr:row>14</xdr:row>
      <xdr:rowOff>6476</xdr:rowOff>
    </xdr:to>
    <xdr:grpSp>
      <xdr:nvGrpSpPr>
        <xdr:cNvPr id="227" name="グループ化 226"/>
        <xdr:cNvGrpSpPr>
          <a:grpSpLocks noChangeAspect="1"/>
        </xdr:cNvGrpSpPr>
      </xdr:nvGrpSpPr>
      <xdr:grpSpPr>
        <a:xfrm>
          <a:off x="5949462" y="1992923"/>
          <a:ext cx="323925" cy="189649"/>
          <a:chOff x="7572376" y="1006079"/>
          <a:chExt cx="315515" cy="184546"/>
        </a:xfrm>
      </xdr:grpSpPr>
      <xdr:sp macro="" textlink="">
        <xdr:nvSpPr>
          <xdr:cNvPr id="228" name="テキスト ボックス 227"/>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9" name="円/楕円 228"/>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oneCell">
    <xdr:from>
      <xdr:col>1</xdr:col>
      <xdr:colOff>133413</xdr:colOff>
      <xdr:row>16</xdr:row>
      <xdr:rowOff>13606</xdr:rowOff>
    </xdr:from>
    <xdr:to>
      <xdr:col>4</xdr:col>
      <xdr:colOff>65704</xdr:colOff>
      <xdr:row>17</xdr:row>
      <xdr:rowOff>64699</xdr:rowOff>
    </xdr:to>
    <xdr:sp macro="" textlink="">
      <xdr:nvSpPr>
        <xdr:cNvPr id="230" name="テキスト ボックス 229"/>
        <xdr:cNvSpPr txBox="1"/>
      </xdr:nvSpPr>
      <xdr:spPr>
        <a:xfrm>
          <a:off x="492432" y="2827144"/>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editAs="oneCell">
    <xdr:from>
      <xdr:col>1</xdr:col>
      <xdr:colOff>89451</xdr:colOff>
      <xdr:row>27</xdr:row>
      <xdr:rowOff>108856</xdr:rowOff>
    </xdr:from>
    <xdr:to>
      <xdr:col>4</xdr:col>
      <xdr:colOff>21742</xdr:colOff>
      <xdr:row>29</xdr:row>
      <xdr:rowOff>50045</xdr:rowOff>
    </xdr:to>
    <xdr:sp macro="" textlink="">
      <xdr:nvSpPr>
        <xdr:cNvPr id="231" name="テキスト ボックス 230"/>
        <xdr:cNvSpPr txBox="1"/>
      </xdr:nvSpPr>
      <xdr:spPr>
        <a:xfrm>
          <a:off x="448470" y="4351144"/>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editAs="oneCell">
    <xdr:from>
      <xdr:col>1</xdr:col>
      <xdr:colOff>140740</xdr:colOff>
      <xdr:row>6</xdr:row>
      <xdr:rowOff>20932</xdr:rowOff>
    </xdr:from>
    <xdr:to>
      <xdr:col>4</xdr:col>
      <xdr:colOff>73031</xdr:colOff>
      <xdr:row>7</xdr:row>
      <xdr:rowOff>35391</xdr:rowOff>
    </xdr:to>
    <xdr:sp macro="" textlink="">
      <xdr:nvSpPr>
        <xdr:cNvPr id="232" name="テキスト ボックス 231"/>
        <xdr:cNvSpPr txBox="1"/>
      </xdr:nvSpPr>
      <xdr:spPr>
        <a:xfrm>
          <a:off x="499759" y="1303144"/>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editAs="absolute">
    <xdr:from>
      <xdr:col>46</xdr:col>
      <xdr:colOff>58564</xdr:colOff>
      <xdr:row>15</xdr:row>
      <xdr:rowOff>226786</xdr:rowOff>
    </xdr:from>
    <xdr:to>
      <xdr:col>49</xdr:col>
      <xdr:colOff>5508</xdr:colOff>
      <xdr:row>17</xdr:row>
      <xdr:rowOff>18229</xdr:rowOff>
    </xdr:to>
    <xdr:grpSp>
      <xdr:nvGrpSpPr>
        <xdr:cNvPr id="233" name="グループ化 232"/>
        <xdr:cNvGrpSpPr>
          <a:grpSpLocks noChangeAspect="1"/>
        </xdr:cNvGrpSpPr>
      </xdr:nvGrpSpPr>
      <xdr:grpSpPr>
        <a:xfrm>
          <a:off x="6205852" y="2615363"/>
          <a:ext cx="320618" cy="187097"/>
          <a:chOff x="7572376" y="1006079"/>
          <a:chExt cx="315515" cy="184546"/>
        </a:xfrm>
      </xdr:grpSpPr>
      <xdr:sp macro="" textlink="">
        <xdr:nvSpPr>
          <xdr:cNvPr id="234" name="テキスト ボックス 233"/>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5" name="円/楕円 234"/>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46</xdr:col>
      <xdr:colOff>70766</xdr:colOff>
      <xdr:row>17</xdr:row>
      <xdr:rowOff>138863</xdr:rowOff>
    </xdr:from>
    <xdr:to>
      <xdr:col>49</xdr:col>
      <xdr:colOff>19694</xdr:colOff>
      <xdr:row>19</xdr:row>
      <xdr:rowOff>25556</xdr:rowOff>
    </xdr:to>
    <xdr:grpSp>
      <xdr:nvGrpSpPr>
        <xdr:cNvPr id="236" name="グループ化 235"/>
        <xdr:cNvGrpSpPr>
          <a:grpSpLocks noChangeAspect="1"/>
        </xdr:cNvGrpSpPr>
      </xdr:nvGrpSpPr>
      <xdr:grpSpPr>
        <a:xfrm>
          <a:off x="6218054" y="2923094"/>
          <a:ext cx="322602" cy="187097"/>
          <a:chOff x="7572376" y="1006079"/>
          <a:chExt cx="315515" cy="184546"/>
        </a:xfrm>
      </xdr:grpSpPr>
      <xdr:sp macro="" textlink="">
        <xdr:nvSpPr>
          <xdr:cNvPr id="237" name="テキスト ボックス 236"/>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8" name="円/楕円 237"/>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xdr:from>
      <xdr:col>44</xdr:col>
      <xdr:colOff>14653</xdr:colOff>
      <xdr:row>17</xdr:row>
      <xdr:rowOff>0</xdr:rowOff>
    </xdr:from>
    <xdr:to>
      <xdr:col>46</xdr:col>
      <xdr:colOff>65942</xdr:colOff>
      <xdr:row>17</xdr:row>
      <xdr:rowOff>0</xdr:rowOff>
    </xdr:to>
    <xdr:cxnSp macro="">
      <xdr:nvCxnSpPr>
        <xdr:cNvPr id="239" name="直線コネクタ 238"/>
        <xdr:cNvCxnSpPr/>
      </xdr:nvCxnSpPr>
      <xdr:spPr bwMode="auto">
        <a:xfrm>
          <a:off x="5876191" y="2967404"/>
          <a:ext cx="43961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44</xdr:col>
      <xdr:colOff>21980</xdr:colOff>
      <xdr:row>19</xdr:row>
      <xdr:rowOff>0</xdr:rowOff>
    </xdr:from>
    <xdr:to>
      <xdr:col>46</xdr:col>
      <xdr:colOff>73269</xdr:colOff>
      <xdr:row>19</xdr:row>
      <xdr:rowOff>0</xdr:rowOff>
    </xdr:to>
    <xdr:cxnSp macro="">
      <xdr:nvCxnSpPr>
        <xdr:cNvPr id="240" name="直線コネクタ 239"/>
        <xdr:cNvCxnSpPr/>
      </xdr:nvCxnSpPr>
      <xdr:spPr bwMode="auto">
        <a:xfrm>
          <a:off x="5883518" y="3267808"/>
          <a:ext cx="43961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41</xdr:col>
      <xdr:colOff>14652</xdr:colOff>
      <xdr:row>17</xdr:row>
      <xdr:rowOff>0</xdr:rowOff>
    </xdr:from>
    <xdr:to>
      <xdr:col>43</xdr:col>
      <xdr:colOff>7327</xdr:colOff>
      <xdr:row>17</xdr:row>
      <xdr:rowOff>0</xdr:rowOff>
    </xdr:to>
    <xdr:cxnSp macro="">
      <xdr:nvCxnSpPr>
        <xdr:cNvPr id="241" name="直線コネクタ 240"/>
        <xdr:cNvCxnSpPr/>
      </xdr:nvCxnSpPr>
      <xdr:spPr bwMode="auto">
        <a:xfrm>
          <a:off x="5465883" y="2967404"/>
          <a:ext cx="16119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41</xdr:col>
      <xdr:colOff>7325</xdr:colOff>
      <xdr:row>19</xdr:row>
      <xdr:rowOff>0</xdr:rowOff>
    </xdr:from>
    <xdr:to>
      <xdr:col>43</xdr:col>
      <xdr:colOff>0</xdr:colOff>
      <xdr:row>19</xdr:row>
      <xdr:rowOff>0</xdr:rowOff>
    </xdr:to>
    <xdr:cxnSp macro="">
      <xdr:nvCxnSpPr>
        <xdr:cNvPr id="243" name="直線コネクタ 242"/>
        <xdr:cNvCxnSpPr/>
      </xdr:nvCxnSpPr>
      <xdr:spPr bwMode="auto">
        <a:xfrm>
          <a:off x="5458556" y="3267808"/>
          <a:ext cx="16119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45</xdr:col>
      <xdr:colOff>21980</xdr:colOff>
      <xdr:row>22</xdr:row>
      <xdr:rowOff>0</xdr:rowOff>
    </xdr:from>
    <xdr:to>
      <xdr:col>49</xdr:col>
      <xdr:colOff>51289</xdr:colOff>
      <xdr:row>22</xdr:row>
      <xdr:rowOff>0</xdr:rowOff>
    </xdr:to>
    <xdr:cxnSp macro="">
      <xdr:nvCxnSpPr>
        <xdr:cNvPr id="246" name="直線コネクタ 245"/>
        <xdr:cNvCxnSpPr/>
      </xdr:nvCxnSpPr>
      <xdr:spPr bwMode="auto">
        <a:xfrm>
          <a:off x="6081345" y="3656135"/>
          <a:ext cx="59348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43</xdr:col>
      <xdr:colOff>14652</xdr:colOff>
      <xdr:row>21</xdr:row>
      <xdr:rowOff>117230</xdr:rowOff>
    </xdr:from>
    <xdr:to>
      <xdr:col>43</xdr:col>
      <xdr:colOff>212481</xdr:colOff>
      <xdr:row>21</xdr:row>
      <xdr:rowOff>117230</xdr:rowOff>
    </xdr:to>
    <xdr:cxnSp macro="">
      <xdr:nvCxnSpPr>
        <xdr:cNvPr id="248" name="直線コネクタ 247"/>
        <xdr:cNvCxnSpPr/>
      </xdr:nvCxnSpPr>
      <xdr:spPr bwMode="auto">
        <a:xfrm>
          <a:off x="5634402" y="3656134"/>
          <a:ext cx="197829"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42</xdr:col>
      <xdr:colOff>43961</xdr:colOff>
      <xdr:row>21</xdr:row>
      <xdr:rowOff>43961</xdr:rowOff>
    </xdr:from>
    <xdr:to>
      <xdr:col>51</xdr:col>
      <xdr:colOff>146748</xdr:colOff>
      <xdr:row>23</xdr:row>
      <xdr:rowOff>43961</xdr:rowOff>
    </xdr:to>
    <xdr:sp macro="" textlink="">
      <xdr:nvSpPr>
        <xdr:cNvPr id="251" name="大かっこ 52"/>
        <xdr:cNvSpPr>
          <a:spLocks noChangeArrowheads="1"/>
        </xdr:cNvSpPr>
      </xdr:nvSpPr>
      <xdr:spPr bwMode="auto">
        <a:xfrm>
          <a:off x="5597769" y="3582865"/>
          <a:ext cx="1406979" cy="183173"/>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44</xdr:col>
      <xdr:colOff>150456</xdr:colOff>
      <xdr:row>27</xdr:row>
      <xdr:rowOff>18732</xdr:rowOff>
    </xdr:from>
    <xdr:to>
      <xdr:col>46</xdr:col>
      <xdr:colOff>81425</xdr:colOff>
      <xdr:row>28</xdr:row>
      <xdr:rowOff>76495</xdr:rowOff>
    </xdr:to>
    <xdr:grpSp>
      <xdr:nvGrpSpPr>
        <xdr:cNvPr id="252" name="グループ化 251"/>
        <xdr:cNvGrpSpPr>
          <a:grpSpLocks noChangeAspect="1"/>
        </xdr:cNvGrpSpPr>
      </xdr:nvGrpSpPr>
      <xdr:grpSpPr>
        <a:xfrm>
          <a:off x="5909418" y="4077847"/>
          <a:ext cx="319295" cy="189648"/>
          <a:chOff x="7572376" y="1006079"/>
          <a:chExt cx="315515" cy="184546"/>
        </a:xfrm>
      </xdr:grpSpPr>
      <xdr:sp macro="" textlink="">
        <xdr:nvSpPr>
          <xdr:cNvPr id="253" name="テキスト ボックス 25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54" name="円/楕円 25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44</xdr:col>
      <xdr:colOff>158688</xdr:colOff>
      <xdr:row>29</xdr:row>
      <xdr:rowOff>26058</xdr:rowOff>
    </xdr:from>
    <xdr:to>
      <xdr:col>46</xdr:col>
      <xdr:colOff>92964</xdr:colOff>
      <xdr:row>31</xdr:row>
      <xdr:rowOff>32533</xdr:rowOff>
    </xdr:to>
    <xdr:grpSp>
      <xdr:nvGrpSpPr>
        <xdr:cNvPr id="255" name="グループ化 254"/>
        <xdr:cNvGrpSpPr>
          <a:grpSpLocks noChangeAspect="1"/>
        </xdr:cNvGrpSpPr>
      </xdr:nvGrpSpPr>
      <xdr:grpSpPr>
        <a:xfrm>
          <a:off x="5917650" y="4348943"/>
          <a:ext cx="322602" cy="189648"/>
          <a:chOff x="7572376" y="1006079"/>
          <a:chExt cx="315515" cy="184546"/>
        </a:xfrm>
      </xdr:grpSpPr>
      <xdr:sp macro="" textlink="">
        <xdr:nvSpPr>
          <xdr:cNvPr id="256" name="テキスト ボックス 25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57" name="円/楕円 25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xdr:from>
      <xdr:col>42</xdr:col>
      <xdr:colOff>58613</xdr:colOff>
      <xdr:row>28</xdr:row>
      <xdr:rowOff>0</xdr:rowOff>
    </xdr:from>
    <xdr:to>
      <xdr:col>43</xdr:col>
      <xdr:colOff>219807</xdr:colOff>
      <xdr:row>28</xdr:row>
      <xdr:rowOff>0</xdr:rowOff>
    </xdr:to>
    <xdr:cxnSp macro="">
      <xdr:nvCxnSpPr>
        <xdr:cNvPr id="258" name="直線コネクタ 257"/>
        <xdr:cNvCxnSpPr/>
      </xdr:nvCxnSpPr>
      <xdr:spPr bwMode="auto">
        <a:xfrm>
          <a:off x="5612421" y="4374173"/>
          <a:ext cx="22713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43</xdr:col>
      <xdr:colOff>7325</xdr:colOff>
      <xdr:row>30</xdr:row>
      <xdr:rowOff>80596</xdr:rowOff>
    </xdr:from>
    <xdr:to>
      <xdr:col>43</xdr:col>
      <xdr:colOff>234461</xdr:colOff>
      <xdr:row>30</xdr:row>
      <xdr:rowOff>80596</xdr:rowOff>
    </xdr:to>
    <xdr:cxnSp macro="">
      <xdr:nvCxnSpPr>
        <xdr:cNvPr id="260" name="直線コネクタ 259"/>
        <xdr:cNvCxnSpPr/>
      </xdr:nvCxnSpPr>
      <xdr:spPr bwMode="auto">
        <a:xfrm>
          <a:off x="5627075" y="4681904"/>
          <a:ext cx="22713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editAs="absolute">
    <xdr:from>
      <xdr:col>45</xdr:col>
      <xdr:colOff>3917</xdr:colOff>
      <xdr:row>32</xdr:row>
      <xdr:rowOff>84674</xdr:rowOff>
    </xdr:from>
    <xdr:to>
      <xdr:col>47</xdr:col>
      <xdr:colOff>30135</xdr:colOff>
      <xdr:row>34</xdr:row>
      <xdr:rowOff>39861</xdr:rowOff>
    </xdr:to>
    <xdr:grpSp>
      <xdr:nvGrpSpPr>
        <xdr:cNvPr id="261" name="グループ化 260"/>
        <xdr:cNvGrpSpPr>
          <a:grpSpLocks noChangeAspect="1"/>
        </xdr:cNvGrpSpPr>
      </xdr:nvGrpSpPr>
      <xdr:grpSpPr>
        <a:xfrm>
          <a:off x="5960705" y="4693309"/>
          <a:ext cx="319295" cy="189648"/>
          <a:chOff x="7572376" y="1006079"/>
          <a:chExt cx="315515" cy="184546"/>
        </a:xfrm>
      </xdr:grpSpPr>
      <xdr:sp macro="" textlink="">
        <xdr:nvSpPr>
          <xdr:cNvPr id="262" name="テキスト ボックス 26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63" name="円/楕円 26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xdr:col>
      <xdr:colOff>133414</xdr:colOff>
      <xdr:row>40</xdr:row>
      <xdr:rowOff>79548</xdr:rowOff>
    </xdr:from>
    <xdr:to>
      <xdr:col>4</xdr:col>
      <xdr:colOff>65705</xdr:colOff>
      <xdr:row>42</xdr:row>
      <xdr:rowOff>20737</xdr:rowOff>
    </xdr:to>
    <xdr:sp macro="" textlink="">
      <xdr:nvSpPr>
        <xdr:cNvPr id="264" name="テキスト ボックス 263"/>
        <xdr:cNvSpPr txBox="1"/>
      </xdr:nvSpPr>
      <xdr:spPr>
        <a:xfrm>
          <a:off x="294606" y="5948413"/>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xdr:from>
      <xdr:col>5</xdr:col>
      <xdr:colOff>124558</xdr:colOff>
      <xdr:row>46</xdr:row>
      <xdr:rowOff>109903</xdr:rowOff>
    </xdr:from>
    <xdr:to>
      <xdr:col>12</xdr:col>
      <xdr:colOff>43962</xdr:colOff>
      <xdr:row>48</xdr:row>
      <xdr:rowOff>118484</xdr:rowOff>
    </xdr:to>
    <xdr:sp macro="" textlink="">
      <xdr:nvSpPr>
        <xdr:cNvPr id="265" name="大かっこ 53"/>
        <xdr:cNvSpPr>
          <a:spLocks noChangeArrowheads="1"/>
        </xdr:cNvSpPr>
      </xdr:nvSpPr>
      <xdr:spPr bwMode="auto">
        <a:xfrm>
          <a:off x="871904" y="6762749"/>
          <a:ext cx="937846" cy="228389"/>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131884</xdr:colOff>
      <xdr:row>60</xdr:row>
      <xdr:rowOff>117230</xdr:rowOff>
    </xdr:from>
    <xdr:to>
      <xdr:col>12</xdr:col>
      <xdr:colOff>29307</xdr:colOff>
      <xdr:row>62</xdr:row>
      <xdr:rowOff>125811</xdr:rowOff>
    </xdr:to>
    <xdr:sp macro="" textlink="">
      <xdr:nvSpPr>
        <xdr:cNvPr id="266" name="大かっこ 53"/>
        <xdr:cNvSpPr>
          <a:spLocks noChangeArrowheads="1"/>
        </xdr:cNvSpPr>
      </xdr:nvSpPr>
      <xdr:spPr bwMode="auto">
        <a:xfrm>
          <a:off x="879230" y="8858249"/>
          <a:ext cx="915865" cy="228389"/>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29306</xdr:colOff>
      <xdr:row>45</xdr:row>
      <xdr:rowOff>1</xdr:rowOff>
    </xdr:from>
    <xdr:to>
      <xdr:col>25</xdr:col>
      <xdr:colOff>21980</xdr:colOff>
      <xdr:row>45</xdr:row>
      <xdr:rowOff>1</xdr:rowOff>
    </xdr:to>
    <xdr:cxnSp macro="">
      <xdr:nvCxnSpPr>
        <xdr:cNvPr id="267" name="直線コネクタ 266"/>
        <xdr:cNvCxnSpPr/>
      </xdr:nvCxnSpPr>
      <xdr:spPr bwMode="auto">
        <a:xfrm>
          <a:off x="3619498"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29305</xdr:colOff>
      <xdr:row>45</xdr:row>
      <xdr:rowOff>1</xdr:rowOff>
    </xdr:from>
    <xdr:to>
      <xdr:col>34</xdr:col>
      <xdr:colOff>175845</xdr:colOff>
      <xdr:row>45</xdr:row>
      <xdr:rowOff>1</xdr:rowOff>
    </xdr:to>
    <xdr:cxnSp macro="">
      <xdr:nvCxnSpPr>
        <xdr:cNvPr id="269" name="直線コネクタ 268"/>
        <xdr:cNvCxnSpPr/>
      </xdr:nvCxnSpPr>
      <xdr:spPr bwMode="auto">
        <a:xfrm>
          <a:off x="4454767"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40</xdr:col>
      <xdr:colOff>29305</xdr:colOff>
      <xdr:row>45</xdr:row>
      <xdr:rowOff>1</xdr:rowOff>
    </xdr:from>
    <xdr:to>
      <xdr:col>41</xdr:col>
      <xdr:colOff>73268</xdr:colOff>
      <xdr:row>45</xdr:row>
      <xdr:rowOff>1</xdr:rowOff>
    </xdr:to>
    <xdr:cxnSp macro="">
      <xdr:nvCxnSpPr>
        <xdr:cNvPr id="270" name="直線コネクタ 269"/>
        <xdr:cNvCxnSpPr/>
      </xdr:nvCxnSpPr>
      <xdr:spPr bwMode="auto">
        <a:xfrm>
          <a:off x="5377959"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24</xdr:col>
      <xdr:colOff>29306</xdr:colOff>
      <xdr:row>59</xdr:row>
      <xdr:rowOff>1</xdr:rowOff>
    </xdr:from>
    <xdr:to>
      <xdr:col>25</xdr:col>
      <xdr:colOff>21980</xdr:colOff>
      <xdr:row>59</xdr:row>
      <xdr:rowOff>1</xdr:rowOff>
    </xdr:to>
    <xdr:cxnSp macro="">
      <xdr:nvCxnSpPr>
        <xdr:cNvPr id="271" name="直線コネクタ 270"/>
        <xdr:cNvCxnSpPr/>
      </xdr:nvCxnSpPr>
      <xdr:spPr bwMode="auto">
        <a:xfrm>
          <a:off x="3619498"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29305</xdr:colOff>
      <xdr:row>59</xdr:row>
      <xdr:rowOff>1</xdr:rowOff>
    </xdr:from>
    <xdr:to>
      <xdr:col>34</xdr:col>
      <xdr:colOff>175845</xdr:colOff>
      <xdr:row>59</xdr:row>
      <xdr:rowOff>1</xdr:rowOff>
    </xdr:to>
    <xdr:cxnSp macro="">
      <xdr:nvCxnSpPr>
        <xdr:cNvPr id="272" name="直線コネクタ 271"/>
        <xdr:cNvCxnSpPr/>
      </xdr:nvCxnSpPr>
      <xdr:spPr bwMode="auto">
        <a:xfrm>
          <a:off x="4454767"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40</xdr:col>
      <xdr:colOff>29305</xdr:colOff>
      <xdr:row>59</xdr:row>
      <xdr:rowOff>1</xdr:rowOff>
    </xdr:from>
    <xdr:to>
      <xdr:col>41</xdr:col>
      <xdr:colOff>73268</xdr:colOff>
      <xdr:row>59</xdr:row>
      <xdr:rowOff>1</xdr:rowOff>
    </xdr:to>
    <xdr:cxnSp macro="">
      <xdr:nvCxnSpPr>
        <xdr:cNvPr id="273" name="直線コネクタ 272"/>
        <xdr:cNvCxnSpPr/>
      </xdr:nvCxnSpPr>
      <xdr:spPr bwMode="auto">
        <a:xfrm>
          <a:off x="5377959"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58614</xdr:colOff>
      <xdr:row>41</xdr:row>
      <xdr:rowOff>29308</xdr:rowOff>
    </xdr:from>
    <xdr:to>
      <xdr:col>51</xdr:col>
      <xdr:colOff>205153</xdr:colOff>
      <xdr:row>43</xdr:row>
      <xdr:rowOff>131884</xdr:rowOff>
    </xdr:to>
    <xdr:sp macro="" textlink="">
      <xdr:nvSpPr>
        <xdr:cNvPr id="343" name="大かっこ 454"/>
        <xdr:cNvSpPr>
          <a:spLocks noChangeArrowheads="1"/>
        </xdr:cNvSpPr>
      </xdr:nvSpPr>
      <xdr:spPr bwMode="auto">
        <a:xfrm>
          <a:off x="6506306" y="6227885"/>
          <a:ext cx="652097" cy="322384"/>
        </a:xfrm>
        <a:prstGeom prst="bracketPair">
          <a:avLst>
            <a:gd name="adj" fmla="val 1061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58614</xdr:colOff>
      <xdr:row>55</xdr:row>
      <xdr:rowOff>29308</xdr:rowOff>
    </xdr:from>
    <xdr:to>
      <xdr:col>51</xdr:col>
      <xdr:colOff>205153</xdr:colOff>
      <xdr:row>57</xdr:row>
      <xdr:rowOff>131884</xdr:rowOff>
    </xdr:to>
    <xdr:sp macro="" textlink="">
      <xdr:nvSpPr>
        <xdr:cNvPr id="344" name="大かっこ 454"/>
        <xdr:cNvSpPr>
          <a:spLocks noChangeArrowheads="1"/>
        </xdr:cNvSpPr>
      </xdr:nvSpPr>
      <xdr:spPr bwMode="auto">
        <a:xfrm>
          <a:off x="6506306" y="6227885"/>
          <a:ext cx="652097" cy="322384"/>
        </a:xfrm>
        <a:prstGeom prst="bracketPair">
          <a:avLst>
            <a:gd name="adj" fmla="val 1061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36633</xdr:colOff>
      <xdr:row>48</xdr:row>
      <xdr:rowOff>0</xdr:rowOff>
    </xdr:from>
    <xdr:to>
      <xdr:col>34</xdr:col>
      <xdr:colOff>58615</xdr:colOff>
      <xdr:row>48</xdr:row>
      <xdr:rowOff>0</xdr:rowOff>
    </xdr:to>
    <xdr:cxnSp macro="">
      <xdr:nvCxnSpPr>
        <xdr:cNvPr id="345" name="直線コネクタ 344"/>
        <xdr:cNvCxnSpPr/>
      </xdr:nvCxnSpPr>
      <xdr:spPr bwMode="auto">
        <a:xfrm>
          <a:off x="3831979" y="7055827"/>
          <a:ext cx="74734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27</xdr:col>
      <xdr:colOff>36633</xdr:colOff>
      <xdr:row>47</xdr:row>
      <xdr:rowOff>0</xdr:rowOff>
    </xdr:from>
    <xdr:to>
      <xdr:col>29</xdr:col>
      <xdr:colOff>7326</xdr:colOff>
      <xdr:row>47</xdr:row>
      <xdr:rowOff>0</xdr:rowOff>
    </xdr:to>
    <xdr:cxnSp macro="">
      <xdr:nvCxnSpPr>
        <xdr:cNvPr id="347" name="直線コネクタ 346"/>
        <xdr:cNvCxnSpPr/>
      </xdr:nvCxnSpPr>
      <xdr:spPr bwMode="auto">
        <a:xfrm>
          <a:off x="3897921"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30</xdr:col>
      <xdr:colOff>7325</xdr:colOff>
      <xdr:row>47</xdr:row>
      <xdr:rowOff>0</xdr:rowOff>
    </xdr:from>
    <xdr:to>
      <xdr:col>31</xdr:col>
      <xdr:colOff>65942</xdr:colOff>
      <xdr:row>47</xdr:row>
      <xdr:rowOff>0</xdr:rowOff>
    </xdr:to>
    <xdr:cxnSp macro="">
      <xdr:nvCxnSpPr>
        <xdr:cNvPr id="351" name="直線コネクタ 350"/>
        <xdr:cNvCxnSpPr/>
      </xdr:nvCxnSpPr>
      <xdr:spPr bwMode="auto">
        <a:xfrm>
          <a:off x="4117729"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33</xdr:col>
      <xdr:colOff>14652</xdr:colOff>
      <xdr:row>47</xdr:row>
      <xdr:rowOff>0</xdr:rowOff>
    </xdr:from>
    <xdr:to>
      <xdr:col>34</xdr:col>
      <xdr:colOff>21980</xdr:colOff>
      <xdr:row>47</xdr:row>
      <xdr:rowOff>0</xdr:rowOff>
    </xdr:to>
    <xdr:cxnSp macro="">
      <xdr:nvCxnSpPr>
        <xdr:cNvPr id="352" name="直線コネクタ 351"/>
        <xdr:cNvCxnSpPr/>
      </xdr:nvCxnSpPr>
      <xdr:spPr bwMode="auto">
        <a:xfrm>
          <a:off x="4388825"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26</xdr:col>
      <xdr:colOff>36633</xdr:colOff>
      <xdr:row>62</xdr:row>
      <xdr:rowOff>0</xdr:rowOff>
    </xdr:from>
    <xdr:to>
      <xdr:col>34</xdr:col>
      <xdr:colOff>58615</xdr:colOff>
      <xdr:row>62</xdr:row>
      <xdr:rowOff>0</xdr:rowOff>
    </xdr:to>
    <xdr:cxnSp macro="">
      <xdr:nvCxnSpPr>
        <xdr:cNvPr id="353" name="直線コネクタ 352"/>
        <xdr:cNvCxnSpPr/>
      </xdr:nvCxnSpPr>
      <xdr:spPr bwMode="auto">
        <a:xfrm>
          <a:off x="3831979" y="7055827"/>
          <a:ext cx="74734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27</xdr:col>
      <xdr:colOff>36633</xdr:colOff>
      <xdr:row>61</xdr:row>
      <xdr:rowOff>0</xdr:rowOff>
    </xdr:from>
    <xdr:to>
      <xdr:col>29</xdr:col>
      <xdr:colOff>7326</xdr:colOff>
      <xdr:row>61</xdr:row>
      <xdr:rowOff>0</xdr:rowOff>
    </xdr:to>
    <xdr:cxnSp macro="">
      <xdr:nvCxnSpPr>
        <xdr:cNvPr id="354" name="直線コネクタ 353"/>
        <xdr:cNvCxnSpPr/>
      </xdr:nvCxnSpPr>
      <xdr:spPr bwMode="auto">
        <a:xfrm>
          <a:off x="3897921"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30</xdr:col>
      <xdr:colOff>7325</xdr:colOff>
      <xdr:row>61</xdr:row>
      <xdr:rowOff>0</xdr:rowOff>
    </xdr:from>
    <xdr:to>
      <xdr:col>31</xdr:col>
      <xdr:colOff>65942</xdr:colOff>
      <xdr:row>61</xdr:row>
      <xdr:rowOff>0</xdr:rowOff>
    </xdr:to>
    <xdr:cxnSp macro="">
      <xdr:nvCxnSpPr>
        <xdr:cNvPr id="355" name="直線コネクタ 354"/>
        <xdr:cNvCxnSpPr/>
      </xdr:nvCxnSpPr>
      <xdr:spPr bwMode="auto">
        <a:xfrm>
          <a:off x="4117729"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33</xdr:col>
      <xdr:colOff>14652</xdr:colOff>
      <xdr:row>61</xdr:row>
      <xdr:rowOff>0</xdr:rowOff>
    </xdr:from>
    <xdr:to>
      <xdr:col>34</xdr:col>
      <xdr:colOff>21980</xdr:colOff>
      <xdr:row>61</xdr:row>
      <xdr:rowOff>0</xdr:rowOff>
    </xdr:to>
    <xdr:cxnSp macro="">
      <xdr:nvCxnSpPr>
        <xdr:cNvPr id="356" name="直線コネクタ 355"/>
        <xdr:cNvCxnSpPr/>
      </xdr:nvCxnSpPr>
      <xdr:spPr bwMode="auto">
        <a:xfrm>
          <a:off x="4388825"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212479</xdr:colOff>
      <xdr:row>64</xdr:row>
      <xdr:rowOff>0</xdr:rowOff>
    </xdr:from>
    <xdr:to>
      <xdr:col>43</xdr:col>
      <xdr:colOff>197827</xdr:colOff>
      <xdr:row>64</xdr:row>
      <xdr:rowOff>0</xdr:rowOff>
    </xdr:to>
    <xdr:cxnSp macro="">
      <xdr:nvCxnSpPr>
        <xdr:cNvPr id="357" name="直線コネクタ 356"/>
        <xdr:cNvCxnSpPr/>
      </xdr:nvCxnSpPr>
      <xdr:spPr bwMode="auto">
        <a:xfrm>
          <a:off x="4733191" y="9539654"/>
          <a:ext cx="117963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oneCellAnchor>
    <xdr:from>
      <xdr:col>55</xdr:col>
      <xdr:colOff>107157</xdr:colOff>
      <xdr:row>17</xdr:row>
      <xdr:rowOff>0</xdr:rowOff>
    </xdr:from>
    <xdr:ext cx="361766" cy="0"/>
    <xdr:cxnSp macro="">
      <xdr:nvCxnSpPr>
        <xdr:cNvPr id="285" name="直線コネクタ 284"/>
        <xdr:cNvCxnSpPr/>
      </xdr:nvCxnSpPr>
      <xdr:spPr bwMode="auto">
        <a:xfrm>
          <a:off x="7624580" y="2784231"/>
          <a:ext cx="36176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oneCellAnchor>
  <xdr:oneCellAnchor>
    <xdr:from>
      <xdr:col>55</xdr:col>
      <xdr:colOff>45336</xdr:colOff>
      <xdr:row>19</xdr:row>
      <xdr:rowOff>1374</xdr:rowOff>
    </xdr:from>
    <xdr:ext cx="548145" cy="1"/>
    <xdr:cxnSp macro="">
      <xdr:nvCxnSpPr>
        <xdr:cNvPr id="287" name="直線コネクタ 286"/>
        <xdr:cNvCxnSpPr/>
      </xdr:nvCxnSpPr>
      <xdr:spPr bwMode="auto">
        <a:xfrm flipV="1">
          <a:off x="7562759" y="3086009"/>
          <a:ext cx="548145"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oneCellAnchor>
  <xdr:oneCellAnchor>
    <xdr:from>
      <xdr:col>55</xdr:col>
      <xdr:colOff>67317</xdr:colOff>
      <xdr:row>25</xdr:row>
      <xdr:rowOff>18775</xdr:rowOff>
    </xdr:from>
    <xdr:ext cx="513709" cy="1"/>
    <xdr:cxnSp macro="">
      <xdr:nvCxnSpPr>
        <xdr:cNvPr id="288" name="直線コネクタ 287"/>
        <xdr:cNvCxnSpPr/>
      </xdr:nvCxnSpPr>
      <xdr:spPr bwMode="auto">
        <a:xfrm flipV="1">
          <a:off x="7584740" y="3682237"/>
          <a:ext cx="513709"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oneCellAnchor>
  <xdr:oneCellAnchor>
    <xdr:from>
      <xdr:col>55</xdr:col>
      <xdr:colOff>114484</xdr:colOff>
      <xdr:row>21</xdr:row>
      <xdr:rowOff>29308</xdr:rowOff>
    </xdr:from>
    <xdr:ext cx="361766" cy="0"/>
    <xdr:cxnSp macro="">
      <xdr:nvCxnSpPr>
        <xdr:cNvPr id="294" name="直線コネクタ 293"/>
        <xdr:cNvCxnSpPr/>
      </xdr:nvCxnSpPr>
      <xdr:spPr bwMode="auto">
        <a:xfrm>
          <a:off x="7631907" y="3385039"/>
          <a:ext cx="36176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oneCellAnchor>
  <xdr:twoCellAnchor>
    <xdr:from>
      <xdr:col>58</xdr:col>
      <xdr:colOff>51288</xdr:colOff>
      <xdr:row>16</xdr:row>
      <xdr:rowOff>73270</xdr:rowOff>
    </xdr:from>
    <xdr:to>
      <xdr:col>58</xdr:col>
      <xdr:colOff>161192</xdr:colOff>
      <xdr:row>19</xdr:row>
      <xdr:rowOff>124557</xdr:rowOff>
    </xdr:to>
    <xdr:sp macro="" textlink="">
      <xdr:nvSpPr>
        <xdr:cNvPr id="296" name="右中かっこ 295"/>
        <xdr:cNvSpPr/>
      </xdr:nvSpPr>
      <xdr:spPr bwMode="auto">
        <a:xfrm>
          <a:off x="8916865" y="2703635"/>
          <a:ext cx="109904" cy="505557"/>
        </a:xfrm>
        <a:prstGeom prst="rightBrace">
          <a:avLst>
            <a:gd name="adj1" fmla="val 30555"/>
            <a:gd name="adj2" fmla="val 50000"/>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58</xdr:col>
      <xdr:colOff>51288</xdr:colOff>
      <xdr:row>20</xdr:row>
      <xdr:rowOff>51289</xdr:rowOff>
    </xdr:from>
    <xdr:to>
      <xdr:col>58</xdr:col>
      <xdr:colOff>161192</xdr:colOff>
      <xdr:row>25</xdr:row>
      <xdr:rowOff>131884</xdr:rowOff>
    </xdr:to>
    <xdr:sp macro="" textlink="">
      <xdr:nvSpPr>
        <xdr:cNvPr id="297" name="右中かっこ 296"/>
        <xdr:cNvSpPr/>
      </xdr:nvSpPr>
      <xdr:spPr bwMode="auto">
        <a:xfrm>
          <a:off x="8916865" y="3289789"/>
          <a:ext cx="109904" cy="505557"/>
        </a:xfrm>
        <a:prstGeom prst="rightBrace">
          <a:avLst>
            <a:gd name="adj1" fmla="val 30555"/>
            <a:gd name="adj2" fmla="val 50000"/>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absolute">
    <xdr:from>
      <xdr:col>58</xdr:col>
      <xdr:colOff>153814</xdr:colOff>
      <xdr:row>16</xdr:row>
      <xdr:rowOff>65594</xdr:rowOff>
    </xdr:from>
    <xdr:to>
      <xdr:col>59</xdr:col>
      <xdr:colOff>276605</xdr:colOff>
      <xdr:row>17</xdr:row>
      <xdr:rowOff>98825</xdr:rowOff>
    </xdr:to>
    <xdr:grpSp>
      <xdr:nvGrpSpPr>
        <xdr:cNvPr id="298" name="グループ化 297"/>
        <xdr:cNvGrpSpPr>
          <a:grpSpLocks noChangeAspect="1"/>
        </xdr:cNvGrpSpPr>
      </xdr:nvGrpSpPr>
      <xdr:grpSpPr>
        <a:xfrm>
          <a:off x="9019391" y="2695959"/>
          <a:ext cx="320618" cy="187097"/>
          <a:chOff x="7572376" y="1006079"/>
          <a:chExt cx="315515" cy="184546"/>
        </a:xfrm>
      </xdr:grpSpPr>
      <xdr:sp macro="" textlink="">
        <xdr:nvSpPr>
          <xdr:cNvPr id="299" name="テキスト ボックス 29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00" name="円/楕円 29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58</xdr:col>
      <xdr:colOff>158688</xdr:colOff>
      <xdr:row>21</xdr:row>
      <xdr:rowOff>80248</xdr:rowOff>
    </xdr:from>
    <xdr:to>
      <xdr:col>59</xdr:col>
      <xdr:colOff>283463</xdr:colOff>
      <xdr:row>23</xdr:row>
      <xdr:rowOff>84172</xdr:rowOff>
    </xdr:to>
    <xdr:grpSp>
      <xdr:nvGrpSpPr>
        <xdr:cNvPr id="301" name="グループ化 300"/>
        <xdr:cNvGrpSpPr>
          <a:grpSpLocks noChangeAspect="1"/>
        </xdr:cNvGrpSpPr>
      </xdr:nvGrpSpPr>
      <xdr:grpSpPr>
        <a:xfrm>
          <a:off x="9024265" y="3435979"/>
          <a:ext cx="322602" cy="187097"/>
          <a:chOff x="7572376" y="1006079"/>
          <a:chExt cx="315515" cy="184546"/>
        </a:xfrm>
      </xdr:grpSpPr>
      <xdr:sp macro="" textlink="">
        <xdr:nvSpPr>
          <xdr:cNvPr id="302" name="テキスト ボックス 30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03" name="円/楕円 30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xdr:from>
      <xdr:col>59</xdr:col>
      <xdr:colOff>234462</xdr:colOff>
      <xdr:row>49</xdr:row>
      <xdr:rowOff>43961</xdr:rowOff>
    </xdr:from>
    <xdr:to>
      <xdr:col>60</xdr:col>
      <xdr:colOff>307731</xdr:colOff>
      <xdr:row>50</xdr:row>
      <xdr:rowOff>43962</xdr:rowOff>
    </xdr:to>
    <xdr:sp macro="" textlink="">
      <xdr:nvSpPr>
        <xdr:cNvPr id="14" name="額縁 13">
          <a:hlinkClick xmlns:r="http://schemas.openxmlformats.org/officeDocument/2006/relationships" r:id="rId1"/>
        </xdr:cNvPr>
        <xdr:cNvSpPr/>
      </xdr:nvSpPr>
      <xdr:spPr bwMode="auto">
        <a:xfrm>
          <a:off x="9297866" y="7129096"/>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１表の２へ</a:t>
          </a:r>
        </a:p>
      </xdr:txBody>
    </xdr:sp>
    <xdr:clientData/>
  </xdr:twoCellAnchor>
  <xdr:twoCellAnchor editAs="oneCell">
    <xdr:from>
      <xdr:col>55</xdr:col>
      <xdr:colOff>0</xdr:colOff>
      <xdr:row>26</xdr:row>
      <xdr:rowOff>36633</xdr:rowOff>
    </xdr:from>
    <xdr:to>
      <xdr:col>60</xdr:col>
      <xdr:colOff>527538</xdr:colOff>
      <xdr:row>33</xdr:row>
      <xdr:rowOff>45003</xdr:rowOff>
    </xdr:to>
    <xdr:pic>
      <xdr:nvPicPr>
        <xdr:cNvPr id="15" name="図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17423" y="3868614"/>
          <a:ext cx="2828192" cy="887601"/>
        </a:xfrm>
        <a:prstGeom prst="rect">
          <a:avLst/>
        </a:prstGeom>
      </xdr:spPr>
    </xdr:pic>
    <xdr:clientData/>
  </xdr:twoCellAnchor>
  <xdr:twoCellAnchor>
    <xdr:from>
      <xdr:col>59</xdr:col>
      <xdr:colOff>219807</xdr:colOff>
      <xdr:row>45</xdr:row>
      <xdr:rowOff>80596</xdr:rowOff>
    </xdr:from>
    <xdr:to>
      <xdr:col>60</xdr:col>
      <xdr:colOff>293076</xdr:colOff>
      <xdr:row>46</xdr:row>
      <xdr:rowOff>109904</xdr:rowOff>
    </xdr:to>
    <xdr:sp macro="" textlink="">
      <xdr:nvSpPr>
        <xdr:cNvPr id="244" name="額縁 243">
          <a:hlinkClick xmlns:r="http://schemas.openxmlformats.org/officeDocument/2006/relationships" r:id="rId3"/>
        </xdr:cNvPr>
        <xdr:cNvSpPr/>
      </xdr:nvSpPr>
      <xdr:spPr bwMode="auto">
        <a:xfrm>
          <a:off x="9283211" y="6535615"/>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１表の１へ</a:t>
          </a:r>
        </a:p>
      </xdr:txBody>
    </xdr:sp>
    <xdr:clientData/>
  </xdr:twoCellAnchor>
  <xdr:twoCellAnchor editAs="oneCell">
    <xdr:from>
      <xdr:col>55</xdr:col>
      <xdr:colOff>36635</xdr:colOff>
      <xdr:row>9</xdr:row>
      <xdr:rowOff>80596</xdr:rowOff>
    </xdr:from>
    <xdr:to>
      <xdr:col>55</xdr:col>
      <xdr:colOff>610048</xdr:colOff>
      <xdr:row>12</xdr:row>
      <xdr:rowOff>29309</xdr:rowOff>
    </xdr:to>
    <xdr:pic>
      <xdr:nvPicPr>
        <xdr:cNvPr id="242" name="図 24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51860" y="1737946"/>
          <a:ext cx="573413" cy="263038"/>
        </a:xfrm>
        <a:prstGeom prst="rect">
          <a:avLst/>
        </a:prstGeom>
      </xdr:spPr>
    </xdr:pic>
    <xdr:clientData/>
  </xdr:twoCellAnchor>
  <xdr:twoCellAnchor>
    <xdr:from>
      <xdr:col>56</xdr:col>
      <xdr:colOff>95248</xdr:colOff>
      <xdr:row>9</xdr:row>
      <xdr:rowOff>29307</xdr:rowOff>
    </xdr:from>
    <xdr:to>
      <xdr:col>60</xdr:col>
      <xdr:colOff>439614</xdr:colOff>
      <xdr:row>14</xdr:row>
      <xdr:rowOff>73269</xdr:rowOff>
    </xdr:to>
    <xdr:sp macro="" textlink="">
      <xdr:nvSpPr>
        <xdr:cNvPr id="245" name="テキスト ボックス 244"/>
        <xdr:cNvSpPr txBox="1"/>
      </xdr:nvSpPr>
      <xdr:spPr>
        <a:xfrm>
          <a:off x="8235460" y="1692519"/>
          <a:ext cx="2022231" cy="556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画面上の文字が潰れて見えない時（</a:t>
          </a:r>
          <a:r>
            <a:rPr kumimoji="1" lang="en-US" altLang="ja-JP" sz="700"/>
            <a:t>###</a:t>
          </a:r>
          <a:r>
            <a:rPr kumimoji="1" lang="en-US" altLang="ja-JP" sz="700">
              <a:solidFill>
                <a:schemeClr val="dk1"/>
              </a:solidFill>
              <a:effectLst/>
              <a:latin typeface="+mn-lt"/>
              <a:ea typeface="+mn-ea"/>
              <a:cs typeface="+mn-cs"/>
            </a:rPr>
            <a:t>##</a:t>
          </a:r>
          <a:r>
            <a:rPr kumimoji="1" lang="en-US" altLang="ja-JP" sz="700"/>
            <a:t>#</a:t>
          </a:r>
          <a:r>
            <a:rPr kumimoji="1" lang="ja-JP" altLang="en-US" sz="700"/>
            <a:t>）は</a:t>
          </a:r>
          <a:endParaRPr kumimoji="1" lang="en-US" altLang="ja-JP" sz="700"/>
        </a:p>
        <a:p>
          <a:r>
            <a:rPr kumimoji="1" lang="ja-JP" altLang="en-US" sz="700"/>
            <a:t>シートの保護を解除して、フォントを小さく変更してください。</a:t>
          </a:r>
          <a:endParaRPr kumimoji="1" lang="en-US" altLang="ja-JP" sz="700"/>
        </a:p>
      </xdr:txBody>
    </xdr:sp>
    <xdr:clientData/>
  </xdr:twoCellAnchor>
  <xdr:twoCellAnchor>
    <xdr:from>
      <xdr:col>10</xdr:col>
      <xdr:colOff>7327</xdr:colOff>
      <xdr:row>4</xdr:row>
      <xdr:rowOff>0</xdr:rowOff>
    </xdr:from>
    <xdr:to>
      <xdr:col>53</xdr:col>
      <xdr:colOff>0</xdr:colOff>
      <xdr:row>4</xdr:row>
      <xdr:rowOff>0</xdr:rowOff>
    </xdr:to>
    <xdr:cxnSp macro="">
      <xdr:nvCxnSpPr>
        <xdr:cNvPr id="19" name="直線コネクタ 18"/>
        <xdr:cNvCxnSpPr/>
      </xdr:nvCxnSpPr>
      <xdr:spPr bwMode="auto">
        <a:xfrm>
          <a:off x="1465385" y="600808"/>
          <a:ext cx="569301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241788</xdr:rowOff>
    </xdr:from>
    <xdr:to>
      <xdr:col>53</xdr:col>
      <xdr:colOff>0</xdr:colOff>
      <xdr:row>5</xdr:row>
      <xdr:rowOff>241788</xdr:rowOff>
    </xdr:to>
    <xdr:cxnSp macro="">
      <xdr:nvCxnSpPr>
        <xdr:cNvPr id="22" name="直線コネクタ 21"/>
        <xdr:cNvCxnSpPr/>
      </xdr:nvCxnSpPr>
      <xdr:spPr bwMode="auto">
        <a:xfrm>
          <a:off x="549519" y="1099038"/>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7</xdr:row>
      <xdr:rowOff>190500</xdr:rowOff>
    </xdr:from>
    <xdr:to>
      <xdr:col>53</xdr:col>
      <xdr:colOff>0</xdr:colOff>
      <xdr:row>7</xdr:row>
      <xdr:rowOff>190500</xdr:rowOff>
    </xdr:to>
    <xdr:cxnSp macro="">
      <xdr:nvCxnSpPr>
        <xdr:cNvPr id="31" name="直線コネクタ 30"/>
        <xdr:cNvCxnSpPr/>
      </xdr:nvCxnSpPr>
      <xdr:spPr bwMode="auto">
        <a:xfrm>
          <a:off x="549519" y="1480038"/>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10</xdr:row>
      <xdr:rowOff>0</xdr:rowOff>
    </xdr:from>
    <xdr:to>
      <xdr:col>30</xdr:col>
      <xdr:colOff>0</xdr:colOff>
      <xdr:row>10</xdr:row>
      <xdr:rowOff>0</xdr:rowOff>
    </xdr:to>
    <xdr:cxnSp macro="">
      <xdr:nvCxnSpPr>
        <xdr:cNvPr id="249" name="直線コネクタ 248"/>
        <xdr:cNvCxnSpPr/>
      </xdr:nvCxnSpPr>
      <xdr:spPr bwMode="auto">
        <a:xfrm>
          <a:off x="549519" y="1780442"/>
          <a:ext cx="33630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13</xdr:row>
      <xdr:rowOff>0</xdr:rowOff>
    </xdr:from>
    <xdr:to>
      <xdr:col>30</xdr:col>
      <xdr:colOff>0</xdr:colOff>
      <xdr:row>13</xdr:row>
      <xdr:rowOff>0</xdr:rowOff>
    </xdr:to>
    <xdr:cxnSp macro="">
      <xdr:nvCxnSpPr>
        <xdr:cNvPr id="250" name="直線コネクタ 249"/>
        <xdr:cNvCxnSpPr/>
      </xdr:nvCxnSpPr>
      <xdr:spPr bwMode="auto">
        <a:xfrm>
          <a:off x="549519" y="2080846"/>
          <a:ext cx="33630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15</xdr:row>
      <xdr:rowOff>0</xdr:rowOff>
    </xdr:from>
    <xdr:to>
      <xdr:col>41</xdr:col>
      <xdr:colOff>0</xdr:colOff>
      <xdr:row>15</xdr:row>
      <xdr:rowOff>0</xdr:rowOff>
    </xdr:to>
    <xdr:cxnSp macro="">
      <xdr:nvCxnSpPr>
        <xdr:cNvPr id="259" name="直線コネクタ 258"/>
        <xdr:cNvCxnSpPr/>
      </xdr:nvCxnSpPr>
      <xdr:spPr bwMode="auto">
        <a:xfrm>
          <a:off x="359019" y="2388577"/>
          <a:ext cx="498963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14</xdr:row>
      <xdr:rowOff>0</xdr:rowOff>
    </xdr:from>
    <xdr:to>
      <xdr:col>53</xdr:col>
      <xdr:colOff>0</xdr:colOff>
      <xdr:row>14</xdr:row>
      <xdr:rowOff>0</xdr:rowOff>
    </xdr:to>
    <xdr:cxnSp macro="">
      <xdr:nvCxnSpPr>
        <xdr:cNvPr id="40" name="直線コネクタ 39"/>
        <xdr:cNvCxnSpPr/>
      </xdr:nvCxnSpPr>
      <xdr:spPr bwMode="auto">
        <a:xfrm>
          <a:off x="5348654" y="2176096"/>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16</xdr:row>
      <xdr:rowOff>0</xdr:rowOff>
    </xdr:from>
    <xdr:to>
      <xdr:col>53</xdr:col>
      <xdr:colOff>0</xdr:colOff>
      <xdr:row>16</xdr:row>
      <xdr:rowOff>0</xdr:rowOff>
    </xdr:to>
    <xdr:cxnSp macro="">
      <xdr:nvCxnSpPr>
        <xdr:cNvPr id="43" name="直線コネクタ 42"/>
        <xdr:cNvCxnSpPr/>
      </xdr:nvCxnSpPr>
      <xdr:spPr bwMode="auto">
        <a:xfrm>
          <a:off x="549519" y="2630365"/>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18</xdr:row>
      <xdr:rowOff>0</xdr:rowOff>
    </xdr:from>
    <xdr:to>
      <xdr:col>53</xdr:col>
      <xdr:colOff>0</xdr:colOff>
      <xdr:row>18</xdr:row>
      <xdr:rowOff>0</xdr:rowOff>
    </xdr:to>
    <xdr:cxnSp macro="">
      <xdr:nvCxnSpPr>
        <xdr:cNvPr id="268" name="直線コネクタ 267"/>
        <xdr:cNvCxnSpPr/>
      </xdr:nvCxnSpPr>
      <xdr:spPr bwMode="auto">
        <a:xfrm>
          <a:off x="549519" y="2938096"/>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20</xdr:row>
      <xdr:rowOff>0</xdr:rowOff>
    </xdr:from>
    <xdr:to>
      <xdr:col>41</xdr:col>
      <xdr:colOff>0</xdr:colOff>
      <xdr:row>20</xdr:row>
      <xdr:rowOff>1</xdr:rowOff>
    </xdr:to>
    <xdr:cxnSp macro="">
      <xdr:nvCxnSpPr>
        <xdr:cNvPr id="274" name="直線コネクタ 273"/>
        <xdr:cNvCxnSpPr/>
      </xdr:nvCxnSpPr>
      <xdr:spPr bwMode="auto">
        <a:xfrm flipV="1">
          <a:off x="549519" y="3238500"/>
          <a:ext cx="4799135"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23</xdr:row>
      <xdr:rowOff>0</xdr:rowOff>
    </xdr:from>
    <xdr:to>
      <xdr:col>41</xdr:col>
      <xdr:colOff>0</xdr:colOff>
      <xdr:row>23</xdr:row>
      <xdr:rowOff>1</xdr:rowOff>
    </xdr:to>
    <xdr:cxnSp macro="">
      <xdr:nvCxnSpPr>
        <xdr:cNvPr id="275" name="直線コネクタ 274"/>
        <xdr:cNvCxnSpPr/>
      </xdr:nvCxnSpPr>
      <xdr:spPr bwMode="auto">
        <a:xfrm flipV="1">
          <a:off x="549519" y="3538904"/>
          <a:ext cx="4799135"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26</xdr:row>
      <xdr:rowOff>0</xdr:rowOff>
    </xdr:from>
    <xdr:to>
      <xdr:col>41</xdr:col>
      <xdr:colOff>0</xdr:colOff>
      <xdr:row>26</xdr:row>
      <xdr:rowOff>1</xdr:rowOff>
    </xdr:to>
    <xdr:cxnSp macro="">
      <xdr:nvCxnSpPr>
        <xdr:cNvPr id="276" name="直線コネクタ 275"/>
        <xdr:cNvCxnSpPr/>
      </xdr:nvCxnSpPr>
      <xdr:spPr bwMode="auto">
        <a:xfrm>
          <a:off x="359019" y="3831981"/>
          <a:ext cx="4989635"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7327</xdr:colOff>
      <xdr:row>24</xdr:row>
      <xdr:rowOff>0</xdr:rowOff>
    </xdr:from>
    <xdr:to>
      <xdr:col>53</xdr:col>
      <xdr:colOff>7327</xdr:colOff>
      <xdr:row>24</xdr:row>
      <xdr:rowOff>0</xdr:rowOff>
    </xdr:to>
    <xdr:cxnSp macro="">
      <xdr:nvCxnSpPr>
        <xdr:cNvPr id="277" name="直線コネクタ 276"/>
        <xdr:cNvCxnSpPr/>
      </xdr:nvCxnSpPr>
      <xdr:spPr bwMode="auto">
        <a:xfrm>
          <a:off x="5355981" y="3634154"/>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27</xdr:row>
      <xdr:rowOff>0</xdr:rowOff>
    </xdr:from>
    <xdr:to>
      <xdr:col>53</xdr:col>
      <xdr:colOff>0</xdr:colOff>
      <xdr:row>27</xdr:row>
      <xdr:rowOff>0</xdr:rowOff>
    </xdr:to>
    <xdr:cxnSp macro="">
      <xdr:nvCxnSpPr>
        <xdr:cNvPr id="278" name="直線コネクタ 277"/>
        <xdr:cNvCxnSpPr/>
      </xdr:nvCxnSpPr>
      <xdr:spPr bwMode="auto">
        <a:xfrm>
          <a:off x="549519" y="4059115"/>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30</xdr:row>
      <xdr:rowOff>0</xdr:rowOff>
    </xdr:from>
    <xdr:to>
      <xdr:col>41</xdr:col>
      <xdr:colOff>0</xdr:colOff>
      <xdr:row>30</xdr:row>
      <xdr:rowOff>0</xdr:rowOff>
    </xdr:to>
    <xdr:cxnSp macro="">
      <xdr:nvCxnSpPr>
        <xdr:cNvPr id="279" name="直線コネクタ 278"/>
        <xdr:cNvCxnSpPr/>
      </xdr:nvCxnSpPr>
      <xdr:spPr bwMode="auto">
        <a:xfrm>
          <a:off x="549519" y="4418135"/>
          <a:ext cx="479913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33</xdr:row>
      <xdr:rowOff>0</xdr:rowOff>
    </xdr:from>
    <xdr:to>
      <xdr:col>41</xdr:col>
      <xdr:colOff>0</xdr:colOff>
      <xdr:row>33</xdr:row>
      <xdr:rowOff>0</xdr:rowOff>
    </xdr:to>
    <xdr:cxnSp macro="">
      <xdr:nvCxnSpPr>
        <xdr:cNvPr id="280" name="直線コネクタ 279"/>
        <xdr:cNvCxnSpPr/>
      </xdr:nvCxnSpPr>
      <xdr:spPr bwMode="auto">
        <a:xfrm>
          <a:off x="549519" y="4711212"/>
          <a:ext cx="479913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29</xdr:row>
      <xdr:rowOff>0</xdr:rowOff>
    </xdr:from>
    <xdr:to>
      <xdr:col>53</xdr:col>
      <xdr:colOff>0</xdr:colOff>
      <xdr:row>29</xdr:row>
      <xdr:rowOff>0</xdr:rowOff>
    </xdr:to>
    <xdr:cxnSp macro="">
      <xdr:nvCxnSpPr>
        <xdr:cNvPr id="281" name="直線コネクタ 280"/>
        <xdr:cNvCxnSpPr/>
      </xdr:nvCxnSpPr>
      <xdr:spPr bwMode="auto">
        <a:xfrm>
          <a:off x="5348654" y="4322885"/>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34</xdr:row>
      <xdr:rowOff>0</xdr:rowOff>
    </xdr:from>
    <xdr:to>
      <xdr:col>53</xdr:col>
      <xdr:colOff>0</xdr:colOff>
      <xdr:row>34</xdr:row>
      <xdr:rowOff>0</xdr:rowOff>
    </xdr:to>
    <xdr:cxnSp macro="">
      <xdr:nvCxnSpPr>
        <xdr:cNvPr id="282" name="直線コネクタ 281"/>
        <xdr:cNvCxnSpPr/>
      </xdr:nvCxnSpPr>
      <xdr:spPr bwMode="auto">
        <a:xfrm>
          <a:off x="5348654" y="4843096"/>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37</xdr:row>
      <xdr:rowOff>0</xdr:rowOff>
    </xdr:from>
    <xdr:to>
      <xdr:col>53</xdr:col>
      <xdr:colOff>0</xdr:colOff>
      <xdr:row>37</xdr:row>
      <xdr:rowOff>0</xdr:rowOff>
    </xdr:to>
    <xdr:cxnSp macro="">
      <xdr:nvCxnSpPr>
        <xdr:cNvPr id="283" name="直線コネクタ 282"/>
        <xdr:cNvCxnSpPr/>
      </xdr:nvCxnSpPr>
      <xdr:spPr bwMode="auto">
        <a:xfrm>
          <a:off x="2784231" y="5341327"/>
          <a:ext cx="43741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37</xdr:row>
      <xdr:rowOff>0</xdr:rowOff>
    </xdr:from>
    <xdr:to>
      <xdr:col>19</xdr:col>
      <xdr:colOff>0</xdr:colOff>
      <xdr:row>37</xdr:row>
      <xdr:rowOff>0</xdr:rowOff>
    </xdr:to>
    <xdr:cxnSp macro="">
      <xdr:nvCxnSpPr>
        <xdr:cNvPr id="60" name="直線コネクタ 59"/>
        <xdr:cNvCxnSpPr/>
      </xdr:nvCxnSpPr>
      <xdr:spPr bwMode="auto">
        <a:xfrm>
          <a:off x="549519" y="5341327"/>
          <a:ext cx="20222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38</xdr:row>
      <xdr:rowOff>0</xdr:rowOff>
    </xdr:from>
    <xdr:to>
      <xdr:col>19</xdr:col>
      <xdr:colOff>0</xdr:colOff>
      <xdr:row>38</xdr:row>
      <xdr:rowOff>1</xdr:rowOff>
    </xdr:to>
    <xdr:cxnSp macro="">
      <xdr:nvCxnSpPr>
        <xdr:cNvPr id="284" name="直線コネクタ 283"/>
        <xdr:cNvCxnSpPr/>
      </xdr:nvCxnSpPr>
      <xdr:spPr bwMode="auto">
        <a:xfrm flipV="1">
          <a:off x="747346" y="5597769"/>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40</xdr:row>
      <xdr:rowOff>0</xdr:rowOff>
    </xdr:from>
    <xdr:to>
      <xdr:col>19</xdr:col>
      <xdr:colOff>0</xdr:colOff>
      <xdr:row>40</xdr:row>
      <xdr:rowOff>1</xdr:rowOff>
    </xdr:to>
    <xdr:cxnSp macro="">
      <xdr:nvCxnSpPr>
        <xdr:cNvPr id="289" name="直線コネクタ 288"/>
        <xdr:cNvCxnSpPr/>
      </xdr:nvCxnSpPr>
      <xdr:spPr bwMode="auto">
        <a:xfrm flipV="1">
          <a:off x="747346" y="5868865"/>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41</xdr:row>
      <xdr:rowOff>117230</xdr:rowOff>
    </xdr:from>
    <xdr:to>
      <xdr:col>19</xdr:col>
      <xdr:colOff>0</xdr:colOff>
      <xdr:row>42</xdr:row>
      <xdr:rowOff>0</xdr:rowOff>
    </xdr:to>
    <xdr:cxnSp macro="">
      <xdr:nvCxnSpPr>
        <xdr:cNvPr id="290" name="直線コネクタ 289"/>
        <xdr:cNvCxnSpPr/>
      </xdr:nvCxnSpPr>
      <xdr:spPr bwMode="auto">
        <a:xfrm flipV="1">
          <a:off x="747346" y="6132634"/>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43</xdr:row>
      <xdr:rowOff>153864</xdr:rowOff>
    </xdr:from>
    <xdr:to>
      <xdr:col>19</xdr:col>
      <xdr:colOff>0</xdr:colOff>
      <xdr:row>44</xdr:row>
      <xdr:rowOff>0</xdr:rowOff>
    </xdr:to>
    <xdr:cxnSp macro="">
      <xdr:nvCxnSpPr>
        <xdr:cNvPr id="291" name="直線コネクタ 290"/>
        <xdr:cNvCxnSpPr/>
      </xdr:nvCxnSpPr>
      <xdr:spPr bwMode="auto">
        <a:xfrm flipV="1">
          <a:off x="747346" y="6389076"/>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52</xdr:row>
      <xdr:rowOff>0</xdr:rowOff>
    </xdr:from>
    <xdr:to>
      <xdr:col>19</xdr:col>
      <xdr:colOff>0</xdr:colOff>
      <xdr:row>52</xdr:row>
      <xdr:rowOff>0</xdr:rowOff>
    </xdr:to>
    <xdr:cxnSp macro="">
      <xdr:nvCxnSpPr>
        <xdr:cNvPr id="292" name="直線コネクタ 291"/>
        <xdr:cNvCxnSpPr/>
      </xdr:nvCxnSpPr>
      <xdr:spPr bwMode="auto">
        <a:xfrm>
          <a:off x="762000" y="7740650"/>
          <a:ext cx="18542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51</xdr:row>
      <xdr:rowOff>0</xdr:rowOff>
    </xdr:from>
    <xdr:to>
      <xdr:col>19</xdr:col>
      <xdr:colOff>0</xdr:colOff>
      <xdr:row>51</xdr:row>
      <xdr:rowOff>0</xdr:rowOff>
    </xdr:to>
    <xdr:cxnSp macro="">
      <xdr:nvCxnSpPr>
        <xdr:cNvPr id="293" name="直線コネクタ 292"/>
        <xdr:cNvCxnSpPr/>
      </xdr:nvCxnSpPr>
      <xdr:spPr bwMode="auto">
        <a:xfrm>
          <a:off x="549519" y="7429500"/>
          <a:ext cx="20222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53</xdr:row>
      <xdr:rowOff>87922</xdr:rowOff>
    </xdr:from>
    <xdr:to>
      <xdr:col>19</xdr:col>
      <xdr:colOff>0</xdr:colOff>
      <xdr:row>53</xdr:row>
      <xdr:rowOff>87923</xdr:rowOff>
    </xdr:to>
    <xdr:cxnSp macro="">
      <xdr:nvCxnSpPr>
        <xdr:cNvPr id="295" name="直線コネクタ 294"/>
        <xdr:cNvCxnSpPr/>
      </xdr:nvCxnSpPr>
      <xdr:spPr bwMode="auto">
        <a:xfrm flipV="1">
          <a:off x="747346" y="7957037"/>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56</xdr:row>
      <xdr:rowOff>0</xdr:rowOff>
    </xdr:from>
    <xdr:to>
      <xdr:col>19</xdr:col>
      <xdr:colOff>0</xdr:colOff>
      <xdr:row>56</xdr:row>
      <xdr:rowOff>1</xdr:rowOff>
    </xdr:to>
    <xdr:cxnSp macro="">
      <xdr:nvCxnSpPr>
        <xdr:cNvPr id="304" name="直線コネクタ 303"/>
        <xdr:cNvCxnSpPr/>
      </xdr:nvCxnSpPr>
      <xdr:spPr bwMode="auto">
        <a:xfrm flipV="1">
          <a:off x="747346" y="8220808"/>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58</xdr:row>
      <xdr:rowOff>0</xdr:rowOff>
    </xdr:from>
    <xdr:to>
      <xdr:col>19</xdr:col>
      <xdr:colOff>0</xdr:colOff>
      <xdr:row>58</xdr:row>
      <xdr:rowOff>1</xdr:rowOff>
    </xdr:to>
    <xdr:cxnSp macro="">
      <xdr:nvCxnSpPr>
        <xdr:cNvPr id="305" name="直線コネクタ 304"/>
        <xdr:cNvCxnSpPr/>
      </xdr:nvCxnSpPr>
      <xdr:spPr bwMode="auto">
        <a:xfrm flipV="1">
          <a:off x="747346" y="8477250"/>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60</xdr:row>
      <xdr:rowOff>0</xdr:rowOff>
    </xdr:from>
    <xdr:to>
      <xdr:col>19</xdr:col>
      <xdr:colOff>0</xdr:colOff>
      <xdr:row>60</xdr:row>
      <xdr:rowOff>1</xdr:rowOff>
    </xdr:to>
    <xdr:cxnSp macro="">
      <xdr:nvCxnSpPr>
        <xdr:cNvPr id="306" name="直線コネクタ 305"/>
        <xdr:cNvCxnSpPr/>
      </xdr:nvCxnSpPr>
      <xdr:spPr bwMode="auto">
        <a:xfrm flipV="1">
          <a:off x="747346" y="8741019"/>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46</xdr:row>
      <xdr:rowOff>0</xdr:rowOff>
    </xdr:from>
    <xdr:to>
      <xdr:col>53</xdr:col>
      <xdr:colOff>0</xdr:colOff>
      <xdr:row>46</xdr:row>
      <xdr:rowOff>0</xdr:rowOff>
    </xdr:to>
    <xdr:cxnSp macro="">
      <xdr:nvCxnSpPr>
        <xdr:cNvPr id="307" name="直線コネクタ 306"/>
        <xdr:cNvCxnSpPr/>
      </xdr:nvCxnSpPr>
      <xdr:spPr bwMode="auto">
        <a:xfrm>
          <a:off x="2784231" y="6652846"/>
          <a:ext cx="43741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60</xdr:row>
      <xdr:rowOff>0</xdr:rowOff>
    </xdr:from>
    <xdr:to>
      <xdr:col>53</xdr:col>
      <xdr:colOff>0</xdr:colOff>
      <xdr:row>60</xdr:row>
      <xdr:rowOff>0</xdr:rowOff>
    </xdr:to>
    <xdr:cxnSp macro="">
      <xdr:nvCxnSpPr>
        <xdr:cNvPr id="308" name="直線コネクタ 307"/>
        <xdr:cNvCxnSpPr/>
      </xdr:nvCxnSpPr>
      <xdr:spPr bwMode="auto">
        <a:xfrm>
          <a:off x="2784231" y="8741019"/>
          <a:ext cx="43741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51</xdr:row>
      <xdr:rowOff>0</xdr:rowOff>
    </xdr:from>
    <xdr:to>
      <xdr:col>53</xdr:col>
      <xdr:colOff>0</xdr:colOff>
      <xdr:row>51</xdr:row>
      <xdr:rowOff>0</xdr:rowOff>
    </xdr:to>
    <xdr:cxnSp macro="">
      <xdr:nvCxnSpPr>
        <xdr:cNvPr id="309" name="直線コネクタ 308"/>
        <xdr:cNvCxnSpPr/>
      </xdr:nvCxnSpPr>
      <xdr:spPr bwMode="auto">
        <a:xfrm>
          <a:off x="2784231" y="7429500"/>
          <a:ext cx="43741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39</xdr:row>
      <xdr:rowOff>0</xdr:rowOff>
    </xdr:from>
    <xdr:to>
      <xdr:col>45</xdr:col>
      <xdr:colOff>190500</xdr:colOff>
      <xdr:row>39</xdr:row>
      <xdr:rowOff>0</xdr:rowOff>
    </xdr:to>
    <xdr:cxnSp macro="">
      <xdr:nvCxnSpPr>
        <xdr:cNvPr id="69" name="直線コネクタ 68"/>
        <xdr:cNvCxnSpPr/>
      </xdr:nvCxnSpPr>
      <xdr:spPr bwMode="auto">
        <a:xfrm>
          <a:off x="2784231" y="5780942"/>
          <a:ext cx="336305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43</xdr:row>
      <xdr:rowOff>0</xdr:rowOff>
    </xdr:from>
    <xdr:to>
      <xdr:col>45</xdr:col>
      <xdr:colOff>190500</xdr:colOff>
      <xdr:row>43</xdr:row>
      <xdr:rowOff>0</xdr:rowOff>
    </xdr:to>
    <xdr:cxnSp macro="">
      <xdr:nvCxnSpPr>
        <xdr:cNvPr id="310" name="直線コネクタ 309"/>
        <xdr:cNvCxnSpPr/>
      </xdr:nvCxnSpPr>
      <xdr:spPr bwMode="auto">
        <a:xfrm>
          <a:off x="2784231" y="6235212"/>
          <a:ext cx="336305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53</xdr:row>
      <xdr:rowOff>0</xdr:rowOff>
    </xdr:from>
    <xdr:to>
      <xdr:col>45</xdr:col>
      <xdr:colOff>190500</xdr:colOff>
      <xdr:row>53</xdr:row>
      <xdr:rowOff>0</xdr:rowOff>
    </xdr:to>
    <xdr:cxnSp macro="">
      <xdr:nvCxnSpPr>
        <xdr:cNvPr id="311" name="直線コネクタ 310"/>
        <xdr:cNvCxnSpPr/>
      </xdr:nvCxnSpPr>
      <xdr:spPr bwMode="auto">
        <a:xfrm>
          <a:off x="2784231" y="7869115"/>
          <a:ext cx="336305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57</xdr:row>
      <xdr:rowOff>0</xdr:rowOff>
    </xdr:from>
    <xdr:to>
      <xdr:col>45</xdr:col>
      <xdr:colOff>190500</xdr:colOff>
      <xdr:row>57</xdr:row>
      <xdr:rowOff>0</xdr:rowOff>
    </xdr:to>
    <xdr:cxnSp macro="">
      <xdr:nvCxnSpPr>
        <xdr:cNvPr id="312" name="直線コネクタ 311"/>
        <xdr:cNvCxnSpPr/>
      </xdr:nvCxnSpPr>
      <xdr:spPr bwMode="auto">
        <a:xfrm>
          <a:off x="2784231" y="8323385"/>
          <a:ext cx="336305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68</xdr:row>
      <xdr:rowOff>0</xdr:rowOff>
    </xdr:from>
    <xdr:to>
      <xdr:col>53</xdr:col>
      <xdr:colOff>0</xdr:colOff>
      <xdr:row>68</xdr:row>
      <xdr:rowOff>0</xdr:rowOff>
    </xdr:to>
    <xdr:cxnSp macro="">
      <xdr:nvCxnSpPr>
        <xdr:cNvPr id="82" name="直線コネクタ 81"/>
        <xdr:cNvCxnSpPr/>
      </xdr:nvCxnSpPr>
      <xdr:spPr bwMode="auto">
        <a:xfrm>
          <a:off x="554691" y="9911603"/>
          <a:ext cx="663388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48</xdr:col>
      <xdr:colOff>0</xdr:colOff>
      <xdr:row>66</xdr:row>
      <xdr:rowOff>0</xdr:rowOff>
    </xdr:from>
    <xdr:to>
      <xdr:col>53</xdr:col>
      <xdr:colOff>0</xdr:colOff>
      <xdr:row>66</xdr:row>
      <xdr:rowOff>0</xdr:rowOff>
    </xdr:to>
    <xdr:cxnSp macro="">
      <xdr:nvCxnSpPr>
        <xdr:cNvPr id="86" name="直線コネクタ 85"/>
        <xdr:cNvCxnSpPr/>
      </xdr:nvCxnSpPr>
      <xdr:spPr bwMode="auto">
        <a:xfrm>
          <a:off x="6352442" y="9656885"/>
          <a:ext cx="80596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48</xdr:col>
      <xdr:colOff>0</xdr:colOff>
      <xdr:row>69</xdr:row>
      <xdr:rowOff>0</xdr:rowOff>
    </xdr:from>
    <xdr:to>
      <xdr:col>53</xdr:col>
      <xdr:colOff>0</xdr:colOff>
      <xdr:row>69</xdr:row>
      <xdr:rowOff>0</xdr:rowOff>
    </xdr:to>
    <xdr:cxnSp macro="">
      <xdr:nvCxnSpPr>
        <xdr:cNvPr id="313" name="直線コネクタ 312"/>
        <xdr:cNvCxnSpPr/>
      </xdr:nvCxnSpPr>
      <xdr:spPr bwMode="auto">
        <a:xfrm>
          <a:off x="6352442" y="10140462"/>
          <a:ext cx="80596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46</xdr:row>
      <xdr:rowOff>0</xdr:rowOff>
    </xdr:from>
    <xdr:to>
      <xdr:col>19</xdr:col>
      <xdr:colOff>0</xdr:colOff>
      <xdr:row>46</xdr:row>
      <xdr:rowOff>0</xdr:rowOff>
    </xdr:to>
    <xdr:cxnSp macro="">
      <xdr:nvCxnSpPr>
        <xdr:cNvPr id="314" name="直線コネクタ 313"/>
        <xdr:cNvCxnSpPr/>
      </xdr:nvCxnSpPr>
      <xdr:spPr bwMode="auto">
        <a:xfrm flipV="1">
          <a:off x="762000" y="6705600"/>
          <a:ext cx="18542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2</xdr:row>
      <xdr:rowOff>0</xdr:rowOff>
    </xdr:from>
    <xdr:to>
      <xdr:col>10</xdr:col>
      <xdr:colOff>0</xdr:colOff>
      <xdr:row>5</xdr:row>
      <xdr:rowOff>0</xdr:rowOff>
    </xdr:to>
    <xdr:cxnSp macro="">
      <xdr:nvCxnSpPr>
        <xdr:cNvPr id="316" name="直線コネクタ 315"/>
        <xdr:cNvCxnSpPr/>
      </xdr:nvCxnSpPr>
      <xdr:spPr bwMode="auto">
        <a:xfrm>
          <a:off x="1458058" y="249115"/>
          <a:ext cx="0" cy="6081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2</xdr:row>
      <xdr:rowOff>0</xdr:rowOff>
    </xdr:from>
    <xdr:to>
      <xdr:col>19</xdr:col>
      <xdr:colOff>0</xdr:colOff>
      <xdr:row>5</xdr:row>
      <xdr:rowOff>0</xdr:rowOff>
    </xdr:to>
    <xdr:cxnSp macro="">
      <xdr:nvCxnSpPr>
        <xdr:cNvPr id="317" name="直線コネクタ 316"/>
        <xdr:cNvCxnSpPr/>
      </xdr:nvCxnSpPr>
      <xdr:spPr bwMode="auto">
        <a:xfrm>
          <a:off x="2571750" y="249115"/>
          <a:ext cx="0" cy="6081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2</xdr:row>
      <xdr:rowOff>0</xdr:rowOff>
    </xdr:from>
    <xdr:to>
      <xdr:col>28</xdr:col>
      <xdr:colOff>0</xdr:colOff>
      <xdr:row>5</xdr:row>
      <xdr:rowOff>0</xdr:rowOff>
    </xdr:to>
    <xdr:cxnSp macro="">
      <xdr:nvCxnSpPr>
        <xdr:cNvPr id="318" name="直線コネクタ 317"/>
        <xdr:cNvCxnSpPr/>
      </xdr:nvCxnSpPr>
      <xdr:spPr bwMode="auto">
        <a:xfrm>
          <a:off x="3714750" y="249115"/>
          <a:ext cx="0" cy="6081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2</xdr:row>
      <xdr:rowOff>0</xdr:rowOff>
    </xdr:from>
    <xdr:to>
      <xdr:col>37</xdr:col>
      <xdr:colOff>0</xdr:colOff>
      <xdr:row>5</xdr:row>
      <xdr:rowOff>0</xdr:rowOff>
    </xdr:to>
    <xdr:cxnSp macro="">
      <xdr:nvCxnSpPr>
        <xdr:cNvPr id="319" name="直線コネクタ 318"/>
        <xdr:cNvCxnSpPr/>
      </xdr:nvCxnSpPr>
      <xdr:spPr bwMode="auto">
        <a:xfrm>
          <a:off x="4843096" y="249115"/>
          <a:ext cx="0" cy="6081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45</xdr:col>
      <xdr:colOff>0</xdr:colOff>
      <xdr:row>2</xdr:row>
      <xdr:rowOff>0</xdr:rowOff>
    </xdr:from>
    <xdr:to>
      <xdr:col>45</xdr:col>
      <xdr:colOff>0</xdr:colOff>
      <xdr:row>5</xdr:row>
      <xdr:rowOff>0</xdr:rowOff>
    </xdr:to>
    <xdr:cxnSp macro="">
      <xdr:nvCxnSpPr>
        <xdr:cNvPr id="320" name="直線コネクタ 319"/>
        <xdr:cNvCxnSpPr/>
      </xdr:nvCxnSpPr>
      <xdr:spPr bwMode="auto">
        <a:xfrm>
          <a:off x="6032500" y="247650"/>
          <a:ext cx="0" cy="61595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5</xdr:row>
      <xdr:rowOff>0</xdr:rowOff>
    </xdr:from>
    <xdr:to>
      <xdr:col>2</xdr:col>
      <xdr:colOff>0</xdr:colOff>
      <xdr:row>71</xdr:row>
      <xdr:rowOff>0</xdr:rowOff>
    </xdr:to>
    <xdr:cxnSp macro="">
      <xdr:nvCxnSpPr>
        <xdr:cNvPr id="111" name="直線コネクタ 110"/>
        <xdr:cNvCxnSpPr/>
      </xdr:nvCxnSpPr>
      <xdr:spPr bwMode="auto">
        <a:xfrm>
          <a:off x="359019" y="857250"/>
          <a:ext cx="0" cy="9583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65</xdr:row>
      <xdr:rowOff>0</xdr:rowOff>
    </xdr:from>
    <xdr:to>
      <xdr:col>4</xdr:col>
      <xdr:colOff>0</xdr:colOff>
      <xdr:row>71</xdr:row>
      <xdr:rowOff>1</xdr:rowOff>
    </xdr:to>
    <xdr:cxnSp macro="">
      <xdr:nvCxnSpPr>
        <xdr:cNvPr id="120" name="直線コネクタ 119"/>
        <xdr:cNvCxnSpPr/>
      </xdr:nvCxnSpPr>
      <xdr:spPr bwMode="auto">
        <a:xfrm flipV="1">
          <a:off x="549519" y="947371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95250</xdr:colOff>
      <xdr:row>65</xdr:row>
      <xdr:rowOff>0</xdr:rowOff>
    </xdr:from>
    <xdr:to>
      <xdr:col>12</xdr:col>
      <xdr:colOff>95250</xdr:colOff>
      <xdr:row>71</xdr:row>
      <xdr:rowOff>1</xdr:rowOff>
    </xdr:to>
    <xdr:cxnSp macro="">
      <xdr:nvCxnSpPr>
        <xdr:cNvPr id="322" name="直線コネクタ 321"/>
        <xdr:cNvCxnSpPr/>
      </xdr:nvCxnSpPr>
      <xdr:spPr bwMode="auto">
        <a:xfrm flipV="1">
          <a:off x="1861038" y="947371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48</xdr:col>
      <xdr:colOff>0</xdr:colOff>
      <xdr:row>65</xdr:row>
      <xdr:rowOff>0</xdr:rowOff>
    </xdr:from>
    <xdr:to>
      <xdr:col>48</xdr:col>
      <xdr:colOff>0</xdr:colOff>
      <xdr:row>71</xdr:row>
      <xdr:rowOff>1</xdr:rowOff>
    </xdr:to>
    <xdr:cxnSp macro="">
      <xdr:nvCxnSpPr>
        <xdr:cNvPr id="323" name="直線コネクタ 322"/>
        <xdr:cNvCxnSpPr/>
      </xdr:nvCxnSpPr>
      <xdr:spPr bwMode="auto">
        <a:xfrm flipV="1">
          <a:off x="6352442" y="947371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207308</xdr:colOff>
      <xdr:row>63</xdr:row>
      <xdr:rowOff>0</xdr:rowOff>
    </xdr:from>
    <xdr:to>
      <xdr:col>10</xdr:col>
      <xdr:colOff>207308</xdr:colOff>
      <xdr:row>65</xdr:row>
      <xdr:rowOff>0</xdr:rowOff>
    </xdr:to>
    <xdr:cxnSp macro="">
      <xdr:nvCxnSpPr>
        <xdr:cNvPr id="325" name="直線コネクタ 324"/>
        <xdr:cNvCxnSpPr/>
      </xdr:nvCxnSpPr>
      <xdr:spPr bwMode="auto">
        <a:xfrm>
          <a:off x="1680882" y="9149603"/>
          <a:ext cx="0" cy="29135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0</xdr:rowOff>
    </xdr:from>
    <xdr:to>
      <xdr:col>4</xdr:col>
      <xdr:colOff>0</xdr:colOff>
      <xdr:row>62</xdr:row>
      <xdr:rowOff>197828</xdr:rowOff>
    </xdr:to>
    <xdr:cxnSp macro="">
      <xdr:nvCxnSpPr>
        <xdr:cNvPr id="327" name="直線コネクタ 326"/>
        <xdr:cNvCxnSpPr/>
      </xdr:nvCxnSpPr>
      <xdr:spPr bwMode="auto">
        <a:xfrm flipV="1">
          <a:off x="549519" y="857250"/>
          <a:ext cx="0" cy="830140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5</xdr:row>
      <xdr:rowOff>241788</xdr:rowOff>
    </xdr:from>
    <xdr:to>
      <xdr:col>7</xdr:col>
      <xdr:colOff>0</xdr:colOff>
      <xdr:row>15</xdr:row>
      <xdr:rowOff>0</xdr:rowOff>
    </xdr:to>
    <xdr:cxnSp macro="">
      <xdr:nvCxnSpPr>
        <xdr:cNvPr id="332" name="直線コネクタ 331"/>
        <xdr:cNvCxnSpPr/>
      </xdr:nvCxnSpPr>
      <xdr:spPr bwMode="auto">
        <a:xfrm>
          <a:off x="1047750" y="1099038"/>
          <a:ext cx="0" cy="12895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14</xdr:col>
      <xdr:colOff>0</xdr:colOff>
      <xdr:row>5</xdr:row>
      <xdr:rowOff>241788</xdr:rowOff>
    </xdr:from>
    <xdr:to>
      <xdr:col>14</xdr:col>
      <xdr:colOff>0</xdr:colOff>
      <xdr:row>15</xdr:row>
      <xdr:rowOff>0</xdr:rowOff>
    </xdr:to>
    <xdr:cxnSp macro="">
      <xdr:nvCxnSpPr>
        <xdr:cNvPr id="334" name="直線コネクタ 333"/>
        <xdr:cNvCxnSpPr/>
      </xdr:nvCxnSpPr>
      <xdr:spPr bwMode="auto">
        <a:xfrm>
          <a:off x="1963615" y="1099038"/>
          <a:ext cx="0" cy="12895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21</xdr:col>
      <xdr:colOff>0</xdr:colOff>
      <xdr:row>5</xdr:row>
      <xdr:rowOff>241788</xdr:rowOff>
    </xdr:from>
    <xdr:to>
      <xdr:col>21</xdr:col>
      <xdr:colOff>0</xdr:colOff>
      <xdr:row>15</xdr:row>
      <xdr:rowOff>0</xdr:rowOff>
    </xdr:to>
    <xdr:cxnSp macro="">
      <xdr:nvCxnSpPr>
        <xdr:cNvPr id="335" name="直線コネクタ 334"/>
        <xdr:cNvCxnSpPr/>
      </xdr:nvCxnSpPr>
      <xdr:spPr bwMode="auto">
        <a:xfrm>
          <a:off x="2886808" y="1099038"/>
          <a:ext cx="0" cy="12895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5</xdr:row>
      <xdr:rowOff>241788</xdr:rowOff>
    </xdr:from>
    <xdr:to>
      <xdr:col>30</xdr:col>
      <xdr:colOff>0</xdr:colOff>
      <xdr:row>15</xdr:row>
      <xdr:rowOff>0</xdr:rowOff>
    </xdr:to>
    <xdr:cxnSp macro="">
      <xdr:nvCxnSpPr>
        <xdr:cNvPr id="336" name="直線コネクタ 335"/>
        <xdr:cNvCxnSpPr/>
      </xdr:nvCxnSpPr>
      <xdr:spPr bwMode="auto">
        <a:xfrm>
          <a:off x="3912577" y="1099038"/>
          <a:ext cx="0" cy="12895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12</xdr:row>
      <xdr:rowOff>0</xdr:rowOff>
    </xdr:from>
    <xdr:to>
      <xdr:col>41</xdr:col>
      <xdr:colOff>0</xdr:colOff>
      <xdr:row>12</xdr:row>
      <xdr:rowOff>0</xdr:rowOff>
    </xdr:to>
    <xdr:cxnSp macro="">
      <xdr:nvCxnSpPr>
        <xdr:cNvPr id="338" name="直線コネクタ 337"/>
        <xdr:cNvCxnSpPr/>
      </xdr:nvCxnSpPr>
      <xdr:spPr bwMode="auto">
        <a:xfrm>
          <a:off x="3912577" y="1978269"/>
          <a:ext cx="1436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51</xdr:col>
      <xdr:colOff>0</xdr:colOff>
      <xdr:row>5</xdr:row>
      <xdr:rowOff>241788</xdr:rowOff>
    </xdr:from>
    <xdr:to>
      <xdr:col>51</xdr:col>
      <xdr:colOff>0</xdr:colOff>
      <xdr:row>11</xdr:row>
      <xdr:rowOff>0</xdr:rowOff>
    </xdr:to>
    <xdr:cxnSp macro="">
      <xdr:nvCxnSpPr>
        <xdr:cNvPr id="340" name="直線コネクタ 339"/>
        <xdr:cNvCxnSpPr/>
      </xdr:nvCxnSpPr>
      <xdr:spPr bwMode="auto">
        <a:xfrm>
          <a:off x="6755423" y="1099038"/>
          <a:ext cx="0" cy="7766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51</xdr:col>
      <xdr:colOff>0</xdr:colOff>
      <xdr:row>14</xdr:row>
      <xdr:rowOff>0</xdr:rowOff>
    </xdr:from>
    <xdr:to>
      <xdr:col>51</xdr:col>
      <xdr:colOff>0</xdr:colOff>
      <xdr:row>15</xdr:row>
      <xdr:rowOff>0</xdr:rowOff>
    </xdr:to>
    <xdr:cxnSp macro="">
      <xdr:nvCxnSpPr>
        <xdr:cNvPr id="342" name="直線コネクタ 341"/>
        <xdr:cNvCxnSpPr/>
      </xdr:nvCxnSpPr>
      <xdr:spPr bwMode="auto">
        <a:xfrm>
          <a:off x="6755423" y="2176096"/>
          <a:ext cx="0" cy="2124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16</xdr:row>
      <xdr:rowOff>0</xdr:rowOff>
    </xdr:from>
    <xdr:to>
      <xdr:col>7</xdr:col>
      <xdr:colOff>0</xdr:colOff>
      <xdr:row>26</xdr:row>
      <xdr:rowOff>0</xdr:rowOff>
    </xdr:to>
    <xdr:cxnSp macro="">
      <xdr:nvCxnSpPr>
        <xdr:cNvPr id="348" name="直線コネクタ 347"/>
        <xdr:cNvCxnSpPr/>
      </xdr:nvCxnSpPr>
      <xdr:spPr bwMode="auto">
        <a:xfrm>
          <a:off x="1047750"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11</xdr:col>
      <xdr:colOff>95250</xdr:colOff>
      <xdr:row>16</xdr:row>
      <xdr:rowOff>0</xdr:rowOff>
    </xdr:from>
    <xdr:to>
      <xdr:col>11</xdr:col>
      <xdr:colOff>95250</xdr:colOff>
      <xdr:row>26</xdr:row>
      <xdr:rowOff>0</xdr:rowOff>
    </xdr:to>
    <xdr:cxnSp macro="">
      <xdr:nvCxnSpPr>
        <xdr:cNvPr id="358" name="直線コネクタ 357"/>
        <xdr:cNvCxnSpPr/>
      </xdr:nvCxnSpPr>
      <xdr:spPr bwMode="auto">
        <a:xfrm>
          <a:off x="1765788"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16</xdr:row>
      <xdr:rowOff>0</xdr:rowOff>
    </xdr:from>
    <xdr:to>
      <xdr:col>18</xdr:col>
      <xdr:colOff>0</xdr:colOff>
      <xdr:row>26</xdr:row>
      <xdr:rowOff>0</xdr:rowOff>
    </xdr:to>
    <xdr:cxnSp macro="">
      <xdr:nvCxnSpPr>
        <xdr:cNvPr id="359" name="直線コネクタ 358"/>
        <xdr:cNvCxnSpPr/>
      </xdr:nvCxnSpPr>
      <xdr:spPr bwMode="auto">
        <a:xfrm>
          <a:off x="2469173"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16</xdr:row>
      <xdr:rowOff>0</xdr:rowOff>
    </xdr:from>
    <xdr:to>
      <xdr:col>23</xdr:col>
      <xdr:colOff>0</xdr:colOff>
      <xdr:row>26</xdr:row>
      <xdr:rowOff>0</xdr:rowOff>
    </xdr:to>
    <xdr:cxnSp macro="">
      <xdr:nvCxnSpPr>
        <xdr:cNvPr id="360" name="直線コネクタ 359"/>
        <xdr:cNvCxnSpPr/>
      </xdr:nvCxnSpPr>
      <xdr:spPr bwMode="auto">
        <a:xfrm>
          <a:off x="3201865"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16</xdr:row>
      <xdr:rowOff>0</xdr:rowOff>
    </xdr:from>
    <xdr:to>
      <xdr:col>30</xdr:col>
      <xdr:colOff>0</xdr:colOff>
      <xdr:row>26</xdr:row>
      <xdr:rowOff>0</xdr:rowOff>
    </xdr:to>
    <xdr:cxnSp macro="">
      <xdr:nvCxnSpPr>
        <xdr:cNvPr id="361" name="直線コネクタ 360"/>
        <xdr:cNvCxnSpPr/>
      </xdr:nvCxnSpPr>
      <xdr:spPr bwMode="auto">
        <a:xfrm>
          <a:off x="3912577"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36</xdr:col>
      <xdr:colOff>0</xdr:colOff>
      <xdr:row>16</xdr:row>
      <xdr:rowOff>0</xdr:rowOff>
    </xdr:from>
    <xdr:to>
      <xdr:col>36</xdr:col>
      <xdr:colOff>0</xdr:colOff>
      <xdr:row>26</xdr:row>
      <xdr:rowOff>0</xdr:rowOff>
    </xdr:to>
    <xdr:cxnSp macro="">
      <xdr:nvCxnSpPr>
        <xdr:cNvPr id="362" name="直線コネクタ 361"/>
        <xdr:cNvCxnSpPr/>
      </xdr:nvCxnSpPr>
      <xdr:spPr bwMode="auto">
        <a:xfrm>
          <a:off x="4652596"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45</xdr:col>
      <xdr:colOff>0</xdr:colOff>
      <xdr:row>27</xdr:row>
      <xdr:rowOff>0</xdr:rowOff>
    </xdr:from>
    <xdr:to>
      <xdr:col>45</xdr:col>
      <xdr:colOff>0</xdr:colOff>
      <xdr:row>32</xdr:row>
      <xdr:rowOff>0</xdr:rowOff>
    </xdr:to>
    <xdr:cxnSp macro="">
      <xdr:nvCxnSpPr>
        <xdr:cNvPr id="364" name="直線コネクタ 363"/>
        <xdr:cNvCxnSpPr/>
      </xdr:nvCxnSpPr>
      <xdr:spPr bwMode="auto">
        <a:xfrm>
          <a:off x="6032500" y="4070350"/>
          <a:ext cx="0" cy="5588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27</xdr:row>
      <xdr:rowOff>0</xdr:rowOff>
    </xdr:from>
    <xdr:to>
      <xdr:col>7</xdr:col>
      <xdr:colOff>0</xdr:colOff>
      <xdr:row>35</xdr:row>
      <xdr:rowOff>0</xdr:rowOff>
    </xdr:to>
    <xdr:cxnSp macro="">
      <xdr:nvCxnSpPr>
        <xdr:cNvPr id="367" name="直線コネクタ 366"/>
        <xdr:cNvCxnSpPr/>
      </xdr:nvCxnSpPr>
      <xdr:spPr bwMode="auto">
        <a:xfrm>
          <a:off x="1047750" y="4059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27</xdr:row>
      <xdr:rowOff>0</xdr:rowOff>
    </xdr:from>
    <xdr:to>
      <xdr:col>18</xdr:col>
      <xdr:colOff>0</xdr:colOff>
      <xdr:row>35</xdr:row>
      <xdr:rowOff>0</xdr:rowOff>
    </xdr:to>
    <xdr:cxnSp macro="">
      <xdr:nvCxnSpPr>
        <xdr:cNvPr id="369" name="直線コネクタ 368"/>
        <xdr:cNvCxnSpPr/>
      </xdr:nvCxnSpPr>
      <xdr:spPr bwMode="auto">
        <a:xfrm>
          <a:off x="2469173" y="4059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27</xdr:row>
      <xdr:rowOff>0</xdr:rowOff>
    </xdr:from>
    <xdr:to>
      <xdr:col>30</xdr:col>
      <xdr:colOff>0</xdr:colOff>
      <xdr:row>35</xdr:row>
      <xdr:rowOff>0</xdr:rowOff>
    </xdr:to>
    <xdr:cxnSp macro="">
      <xdr:nvCxnSpPr>
        <xdr:cNvPr id="370" name="直線コネクタ 369"/>
        <xdr:cNvCxnSpPr/>
      </xdr:nvCxnSpPr>
      <xdr:spPr bwMode="auto">
        <a:xfrm>
          <a:off x="3912577" y="4059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47</xdr:col>
      <xdr:colOff>0</xdr:colOff>
      <xdr:row>5</xdr:row>
      <xdr:rowOff>241788</xdr:rowOff>
    </xdr:from>
    <xdr:to>
      <xdr:col>47</xdr:col>
      <xdr:colOff>1</xdr:colOff>
      <xdr:row>11</xdr:row>
      <xdr:rowOff>0</xdr:rowOff>
    </xdr:to>
    <xdr:cxnSp macro="">
      <xdr:nvCxnSpPr>
        <xdr:cNvPr id="372" name="直線コネクタ 371"/>
        <xdr:cNvCxnSpPr/>
      </xdr:nvCxnSpPr>
      <xdr:spPr bwMode="auto">
        <a:xfrm flipH="1">
          <a:off x="6249865" y="1099038"/>
          <a:ext cx="1" cy="776654"/>
        </a:xfrm>
        <a:prstGeom prst="line">
          <a:avLst/>
        </a:prstGeom>
        <a:solidFill>
          <a:srgbClr val="FFFFFF"/>
        </a:solidFill>
        <a:ln w="3175" cap="flat" cmpd="sng" algn="ctr">
          <a:solidFill>
            <a:schemeClr val="accent2">
              <a:lumMod val="75000"/>
            </a:schemeClr>
          </a:solidFill>
          <a:prstDash val="sysDash"/>
          <a:round/>
          <a:headEnd type="none" w="med" len="med"/>
          <a:tailEnd type="none" w="med" len="med"/>
        </a:ln>
        <a:effectLst/>
      </xdr:spPr>
    </xdr:cxnSp>
    <xdr:clientData/>
  </xdr:twoCellAnchor>
  <xdr:twoCellAnchor>
    <xdr:from>
      <xdr:col>47</xdr:col>
      <xdr:colOff>0</xdr:colOff>
      <xdr:row>16</xdr:row>
      <xdr:rowOff>0</xdr:rowOff>
    </xdr:from>
    <xdr:to>
      <xdr:col>47</xdr:col>
      <xdr:colOff>0</xdr:colOff>
      <xdr:row>20</xdr:row>
      <xdr:rowOff>1</xdr:rowOff>
    </xdr:to>
    <xdr:cxnSp macro="">
      <xdr:nvCxnSpPr>
        <xdr:cNvPr id="383" name="直線コネクタ 382"/>
        <xdr:cNvCxnSpPr/>
      </xdr:nvCxnSpPr>
      <xdr:spPr bwMode="auto">
        <a:xfrm flipV="1">
          <a:off x="6249865" y="2630365"/>
          <a:ext cx="0" cy="608136"/>
        </a:xfrm>
        <a:prstGeom prst="line">
          <a:avLst/>
        </a:prstGeom>
        <a:solidFill>
          <a:srgbClr val="FFFFFF"/>
        </a:solidFill>
        <a:ln w="3175" cap="flat" cmpd="sng" algn="ctr">
          <a:solidFill>
            <a:schemeClr val="accent2">
              <a:lumMod val="75000"/>
            </a:schemeClr>
          </a:solidFill>
          <a:prstDash val="sysDash"/>
          <a:round/>
          <a:headEnd type="none" w="med" len="med"/>
          <a:tailEnd type="none" w="med" len="med"/>
        </a:ln>
        <a:effectLst/>
      </xdr:spPr>
    </xdr:cxnSp>
    <xdr:clientData/>
  </xdr:twoCellAnchor>
  <xdr:twoCellAnchor>
    <xdr:from>
      <xdr:col>5</xdr:col>
      <xdr:colOff>0</xdr:colOff>
      <xdr:row>37</xdr:row>
      <xdr:rowOff>0</xdr:rowOff>
    </xdr:from>
    <xdr:to>
      <xdr:col>5</xdr:col>
      <xdr:colOff>0</xdr:colOff>
      <xdr:row>49</xdr:row>
      <xdr:rowOff>0</xdr:rowOff>
    </xdr:to>
    <xdr:cxnSp macro="">
      <xdr:nvCxnSpPr>
        <xdr:cNvPr id="139" name="直線コネクタ 138"/>
        <xdr:cNvCxnSpPr/>
      </xdr:nvCxnSpPr>
      <xdr:spPr bwMode="auto">
        <a:xfrm>
          <a:off x="747346" y="5341327"/>
          <a:ext cx="0" cy="1743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95250</xdr:colOff>
      <xdr:row>37</xdr:row>
      <xdr:rowOff>0</xdr:rowOff>
    </xdr:from>
    <xdr:to>
      <xdr:col>12</xdr:col>
      <xdr:colOff>95250</xdr:colOff>
      <xdr:row>49</xdr:row>
      <xdr:rowOff>0</xdr:rowOff>
    </xdr:to>
    <xdr:cxnSp macro="">
      <xdr:nvCxnSpPr>
        <xdr:cNvPr id="384" name="直線コネクタ 383"/>
        <xdr:cNvCxnSpPr/>
      </xdr:nvCxnSpPr>
      <xdr:spPr bwMode="auto">
        <a:xfrm>
          <a:off x="1861038" y="5341327"/>
          <a:ext cx="0" cy="1743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37</xdr:row>
      <xdr:rowOff>0</xdr:rowOff>
    </xdr:from>
    <xdr:to>
      <xdr:col>10</xdr:col>
      <xdr:colOff>0</xdr:colOff>
      <xdr:row>42</xdr:row>
      <xdr:rowOff>0</xdr:rowOff>
    </xdr:to>
    <xdr:cxnSp macro="">
      <xdr:nvCxnSpPr>
        <xdr:cNvPr id="148" name="直線コネクタ 147"/>
        <xdr:cNvCxnSpPr/>
      </xdr:nvCxnSpPr>
      <xdr:spPr bwMode="auto">
        <a:xfrm>
          <a:off x="1458058" y="5341327"/>
          <a:ext cx="0" cy="7913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35</xdr:row>
      <xdr:rowOff>0</xdr:rowOff>
    </xdr:from>
    <xdr:to>
      <xdr:col>8</xdr:col>
      <xdr:colOff>0</xdr:colOff>
      <xdr:row>37</xdr:row>
      <xdr:rowOff>0</xdr:rowOff>
    </xdr:to>
    <xdr:cxnSp macro="">
      <xdr:nvCxnSpPr>
        <xdr:cNvPr id="159" name="直線コネクタ 158"/>
        <xdr:cNvCxnSpPr/>
      </xdr:nvCxnSpPr>
      <xdr:spPr bwMode="auto">
        <a:xfrm flipV="1">
          <a:off x="1150327" y="5011615"/>
          <a:ext cx="0" cy="32971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49</xdr:row>
      <xdr:rowOff>0</xdr:rowOff>
    </xdr:from>
    <xdr:to>
      <xdr:col>8</xdr:col>
      <xdr:colOff>0</xdr:colOff>
      <xdr:row>51</xdr:row>
      <xdr:rowOff>0</xdr:rowOff>
    </xdr:to>
    <xdr:cxnSp macro="">
      <xdr:nvCxnSpPr>
        <xdr:cNvPr id="165" name="直線コネクタ 164"/>
        <xdr:cNvCxnSpPr/>
      </xdr:nvCxnSpPr>
      <xdr:spPr bwMode="auto">
        <a:xfrm>
          <a:off x="1150327" y="7085135"/>
          <a:ext cx="0" cy="34436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51</xdr:row>
      <xdr:rowOff>0</xdr:rowOff>
    </xdr:from>
    <xdr:to>
      <xdr:col>5</xdr:col>
      <xdr:colOff>0</xdr:colOff>
      <xdr:row>63</xdr:row>
      <xdr:rowOff>0</xdr:rowOff>
    </xdr:to>
    <xdr:cxnSp macro="">
      <xdr:nvCxnSpPr>
        <xdr:cNvPr id="168" name="直線コネクタ 167"/>
        <xdr:cNvCxnSpPr/>
      </xdr:nvCxnSpPr>
      <xdr:spPr bwMode="auto">
        <a:xfrm>
          <a:off x="747346" y="7429500"/>
          <a:ext cx="0" cy="1743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51</xdr:row>
      <xdr:rowOff>0</xdr:rowOff>
    </xdr:from>
    <xdr:to>
      <xdr:col>10</xdr:col>
      <xdr:colOff>0</xdr:colOff>
      <xdr:row>56</xdr:row>
      <xdr:rowOff>0</xdr:rowOff>
    </xdr:to>
    <xdr:cxnSp macro="">
      <xdr:nvCxnSpPr>
        <xdr:cNvPr id="173" name="直線コネクタ 172"/>
        <xdr:cNvCxnSpPr/>
      </xdr:nvCxnSpPr>
      <xdr:spPr bwMode="auto">
        <a:xfrm>
          <a:off x="1458058" y="7429500"/>
          <a:ext cx="0" cy="7913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95250</xdr:colOff>
      <xdr:row>51</xdr:row>
      <xdr:rowOff>0</xdr:rowOff>
    </xdr:from>
    <xdr:to>
      <xdr:col>12</xdr:col>
      <xdr:colOff>95250</xdr:colOff>
      <xdr:row>63</xdr:row>
      <xdr:rowOff>0</xdr:rowOff>
    </xdr:to>
    <xdr:cxnSp macro="">
      <xdr:nvCxnSpPr>
        <xdr:cNvPr id="385" name="直線コネクタ 384"/>
        <xdr:cNvCxnSpPr/>
      </xdr:nvCxnSpPr>
      <xdr:spPr bwMode="auto">
        <a:xfrm>
          <a:off x="1861038" y="7429500"/>
          <a:ext cx="0" cy="1743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35</xdr:row>
      <xdr:rowOff>0</xdr:rowOff>
    </xdr:from>
    <xdr:to>
      <xdr:col>20</xdr:col>
      <xdr:colOff>0</xdr:colOff>
      <xdr:row>63</xdr:row>
      <xdr:rowOff>0</xdr:rowOff>
    </xdr:to>
    <xdr:cxnSp macro="">
      <xdr:nvCxnSpPr>
        <xdr:cNvPr id="180" name="直線コネクタ 179"/>
        <xdr:cNvCxnSpPr/>
      </xdr:nvCxnSpPr>
      <xdr:spPr bwMode="auto">
        <a:xfrm>
          <a:off x="2784231" y="5011615"/>
          <a:ext cx="0" cy="416169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24</xdr:col>
      <xdr:colOff>0</xdr:colOff>
      <xdr:row>35</xdr:row>
      <xdr:rowOff>0</xdr:rowOff>
    </xdr:from>
    <xdr:to>
      <xdr:col>24</xdr:col>
      <xdr:colOff>0</xdr:colOff>
      <xdr:row>63</xdr:row>
      <xdr:rowOff>0</xdr:rowOff>
    </xdr:to>
    <xdr:cxnSp macro="">
      <xdr:nvCxnSpPr>
        <xdr:cNvPr id="386" name="直線コネクタ 385"/>
        <xdr:cNvCxnSpPr/>
      </xdr:nvCxnSpPr>
      <xdr:spPr bwMode="auto">
        <a:xfrm>
          <a:off x="3392365" y="5011615"/>
          <a:ext cx="0" cy="416169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35</xdr:row>
      <xdr:rowOff>0</xdr:rowOff>
    </xdr:from>
    <xdr:to>
      <xdr:col>34</xdr:col>
      <xdr:colOff>0</xdr:colOff>
      <xdr:row>46</xdr:row>
      <xdr:rowOff>0</xdr:rowOff>
    </xdr:to>
    <xdr:cxnSp macro="">
      <xdr:nvCxnSpPr>
        <xdr:cNvPr id="183" name="直線コネクタ 182"/>
        <xdr:cNvCxnSpPr/>
      </xdr:nvCxnSpPr>
      <xdr:spPr bwMode="auto">
        <a:xfrm>
          <a:off x="4322885" y="5011615"/>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35</xdr:row>
      <xdr:rowOff>0</xdr:rowOff>
    </xdr:from>
    <xdr:to>
      <xdr:col>40</xdr:col>
      <xdr:colOff>0</xdr:colOff>
      <xdr:row>46</xdr:row>
      <xdr:rowOff>0</xdr:rowOff>
    </xdr:to>
    <xdr:cxnSp macro="">
      <xdr:nvCxnSpPr>
        <xdr:cNvPr id="387" name="直線コネクタ 386"/>
        <xdr:cNvCxnSpPr/>
      </xdr:nvCxnSpPr>
      <xdr:spPr bwMode="auto">
        <a:xfrm>
          <a:off x="5246077" y="5011615"/>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37</xdr:row>
      <xdr:rowOff>0</xdr:rowOff>
    </xdr:from>
    <xdr:to>
      <xdr:col>26</xdr:col>
      <xdr:colOff>0</xdr:colOff>
      <xdr:row>46</xdr:row>
      <xdr:rowOff>0</xdr:rowOff>
    </xdr:to>
    <xdr:cxnSp macro="">
      <xdr:nvCxnSpPr>
        <xdr:cNvPr id="185" name="直線コネクタ 184"/>
        <xdr:cNvCxnSpPr/>
      </xdr:nvCxnSpPr>
      <xdr:spPr bwMode="auto">
        <a:xfrm>
          <a:off x="3597519" y="5341327"/>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35</xdr:col>
      <xdr:colOff>0</xdr:colOff>
      <xdr:row>37</xdr:row>
      <xdr:rowOff>0</xdr:rowOff>
    </xdr:from>
    <xdr:to>
      <xdr:col>35</xdr:col>
      <xdr:colOff>0</xdr:colOff>
      <xdr:row>46</xdr:row>
      <xdr:rowOff>0</xdr:rowOff>
    </xdr:to>
    <xdr:cxnSp macro="">
      <xdr:nvCxnSpPr>
        <xdr:cNvPr id="388" name="直線コネクタ 387"/>
        <xdr:cNvCxnSpPr/>
      </xdr:nvCxnSpPr>
      <xdr:spPr bwMode="auto">
        <a:xfrm>
          <a:off x="4535365" y="5341327"/>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0</xdr:colOff>
      <xdr:row>37</xdr:row>
      <xdr:rowOff>0</xdr:rowOff>
    </xdr:from>
    <xdr:to>
      <xdr:col>42</xdr:col>
      <xdr:colOff>0</xdr:colOff>
      <xdr:row>46</xdr:row>
      <xdr:rowOff>0</xdr:rowOff>
    </xdr:to>
    <xdr:cxnSp macro="">
      <xdr:nvCxnSpPr>
        <xdr:cNvPr id="389" name="直線コネクタ 388"/>
        <xdr:cNvCxnSpPr/>
      </xdr:nvCxnSpPr>
      <xdr:spPr bwMode="auto">
        <a:xfrm>
          <a:off x="5451231" y="5341327"/>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31</xdr:col>
      <xdr:colOff>0</xdr:colOff>
      <xdr:row>37</xdr:row>
      <xdr:rowOff>0</xdr:rowOff>
    </xdr:from>
    <xdr:to>
      <xdr:col>31</xdr:col>
      <xdr:colOff>0</xdr:colOff>
      <xdr:row>43</xdr:row>
      <xdr:rowOff>0</xdr:rowOff>
    </xdr:to>
    <xdr:cxnSp macro="">
      <xdr:nvCxnSpPr>
        <xdr:cNvPr id="189" name="直線コネクタ 188"/>
        <xdr:cNvCxnSpPr/>
      </xdr:nvCxnSpPr>
      <xdr:spPr bwMode="auto">
        <a:xfrm flipV="1">
          <a:off x="4007827" y="5341327"/>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51</xdr:col>
      <xdr:colOff>0</xdr:colOff>
      <xdr:row>46</xdr:row>
      <xdr:rowOff>0</xdr:rowOff>
    </xdr:from>
    <xdr:to>
      <xdr:col>51</xdr:col>
      <xdr:colOff>0</xdr:colOff>
      <xdr:row>49</xdr:row>
      <xdr:rowOff>0</xdr:rowOff>
    </xdr:to>
    <xdr:cxnSp macro="">
      <xdr:nvCxnSpPr>
        <xdr:cNvPr id="193" name="直線コネクタ 192"/>
        <xdr:cNvCxnSpPr/>
      </xdr:nvCxnSpPr>
      <xdr:spPr bwMode="auto">
        <a:xfrm>
          <a:off x="6755423" y="6652846"/>
          <a:ext cx="0" cy="43228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49</xdr:row>
      <xdr:rowOff>0</xdr:rowOff>
    </xdr:from>
    <xdr:to>
      <xdr:col>34</xdr:col>
      <xdr:colOff>0</xdr:colOff>
      <xdr:row>60</xdr:row>
      <xdr:rowOff>0</xdr:rowOff>
    </xdr:to>
    <xdr:cxnSp macro="">
      <xdr:nvCxnSpPr>
        <xdr:cNvPr id="199" name="直線コネクタ 198"/>
        <xdr:cNvCxnSpPr/>
      </xdr:nvCxnSpPr>
      <xdr:spPr bwMode="auto">
        <a:xfrm>
          <a:off x="4322885" y="7085135"/>
          <a:ext cx="0" cy="16558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49</xdr:row>
      <xdr:rowOff>0</xdr:rowOff>
    </xdr:from>
    <xdr:to>
      <xdr:col>40</xdr:col>
      <xdr:colOff>0</xdr:colOff>
      <xdr:row>60</xdr:row>
      <xdr:rowOff>0</xdr:rowOff>
    </xdr:to>
    <xdr:cxnSp macro="">
      <xdr:nvCxnSpPr>
        <xdr:cNvPr id="390" name="直線コネクタ 389"/>
        <xdr:cNvCxnSpPr/>
      </xdr:nvCxnSpPr>
      <xdr:spPr bwMode="auto">
        <a:xfrm>
          <a:off x="5246077" y="7085135"/>
          <a:ext cx="0" cy="16558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35</xdr:col>
      <xdr:colOff>0</xdr:colOff>
      <xdr:row>51</xdr:row>
      <xdr:rowOff>0</xdr:rowOff>
    </xdr:from>
    <xdr:to>
      <xdr:col>35</xdr:col>
      <xdr:colOff>0</xdr:colOff>
      <xdr:row>60</xdr:row>
      <xdr:rowOff>0</xdr:rowOff>
    </xdr:to>
    <xdr:cxnSp macro="">
      <xdr:nvCxnSpPr>
        <xdr:cNvPr id="392" name="直線コネクタ 391"/>
        <xdr:cNvCxnSpPr/>
      </xdr:nvCxnSpPr>
      <xdr:spPr bwMode="auto">
        <a:xfrm>
          <a:off x="4535365" y="7429500"/>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51</xdr:row>
      <xdr:rowOff>0</xdr:rowOff>
    </xdr:from>
    <xdr:to>
      <xdr:col>26</xdr:col>
      <xdr:colOff>0</xdr:colOff>
      <xdr:row>60</xdr:row>
      <xdr:rowOff>0</xdr:rowOff>
    </xdr:to>
    <xdr:cxnSp macro="">
      <xdr:nvCxnSpPr>
        <xdr:cNvPr id="394" name="直線コネクタ 393"/>
        <xdr:cNvCxnSpPr/>
      </xdr:nvCxnSpPr>
      <xdr:spPr bwMode="auto">
        <a:xfrm>
          <a:off x="3597519" y="7429500"/>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0</xdr:colOff>
      <xdr:row>51</xdr:row>
      <xdr:rowOff>0</xdr:rowOff>
    </xdr:from>
    <xdr:to>
      <xdr:col>42</xdr:col>
      <xdr:colOff>0</xdr:colOff>
      <xdr:row>60</xdr:row>
      <xdr:rowOff>0</xdr:rowOff>
    </xdr:to>
    <xdr:cxnSp macro="">
      <xdr:nvCxnSpPr>
        <xdr:cNvPr id="395" name="直線コネクタ 394"/>
        <xdr:cNvCxnSpPr/>
      </xdr:nvCxnSpPr>
      <xdr:spPr bwMode="auto">
        <a:xfrm>
          <a:off x="5451231" y="7429500"/>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31</xdr:col>
      <xdr:colOff>0</xdr:colOff>
      <xdr:row>51</xdr:row>
      <xdr:rowOff>0</xdr:rowOff>
    </xdr:from>
    <xdr:to>
      <xdr:col>31</xdr:col>
      <xdr:colOff>0</xdr:colOff>
      <xdr:row>57</xdr:row>
      <xdr:rowOff>0</xdr:rowOff>
    </xdr:to>
    <xdr:cxnSp macro="">
      <xdr:nvCxnSpPr>
        <xdr:cNvPr id="397" name="直線コネクタ 396"/>
        <xdr:cNvCxnSpPr/>
      </xdr:nvCxnSpPr>
      <xdr:spPr bwMode="auto">
        <a:xfrm>
          <a:off x="4007827" y="7429500"/>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51</xdr:col>
      <xdr:colOff>0</xdr:colOff>
      <xdr:row>60</xdr:row>
      <xdr:rowOff>0</xdr:rowOff>
    </xdr:from>
    <xdr:to>
      <xdr:col>51</xdr:col>
      <xdr:colOff>0</xdr:colOff>
      <xdr:row>63</xdr:row>
      <xdr:rowOff>0</xdr:rowOff>
    </xdr:to>
    <xdr:cxnSp macro="">
      <xdr:nvCxnSpPr>
        <xdr:cNvPr id="399" name="直線コネクタ 398"/>
        <xdr:cNvCxnSpPr/>
      </xdr:nvCxnSpPr>
      <xdr:spPr bwMode="auto">
        <a:xfrm>
          <a:off x="6755423" y="8741019"/>
          <a:ext cx="0" cy="43228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5</xdr:row>
      <xdr:rowOff>0</xdr:rowOff>
    </xdr:from>
    <xdr:to>
      <xdr:col>53</xdr:col>
      <xdr:colOff>0</xdr:colOff>
      <xdr:row>5</xdr:row>
      <xdr:rowOff>0</xdr:rowOff>
    </xdr:to>
    <xdr:cxnSp macro="">
      <xdr:nvCxnSpPr>
        <xdr:cNvPr id="403" name="直線コネクタ 402"/>
        <xdr:cNvCxnSpPr/>
      </xdr:nvCxnSpPr>
      <xdr:spPr bwMode="auto">
        <a:xfrm>
          <a:off x="161192" y="857250"/>
          <a:ext cx="6997212"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35</xdr:row>
      <xdr:rowOff>0</xdr:rowOff>
    </xdr:from>
    <xdr:to>
      <xdr:col>53</xdr:col>
      <xdr:colOff>0</xdr:colOff>
      <xdr:row>35</xdr:row>
      <xdr:rowOff>0</xdr:rowOff>
    </xdr:to>
    <xdr:cxnSp macro="">
      <xdr:nvCxnSpPr>
        <xdr:cNvPr id="401" name="直線コネクタ 400"/>
        <xdr:cNvCxnSpPr/>
      </xdr:nvCxnSpPr>
      <xdr:spPr bwMode="auto">
        <a:xfrm>
          <a:off x="161192" y="5011615"/>
          <a:ext cx="6997212"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65</xdr:row>
      <xdr:rowOff>0</xdr:rowOff>
    </xdr:from>
    <xdr:to>
      <xdr:col>53</xdr:col>
      <xdr:colOff>0</xdr:colOff>
      <xdr:row>65</xdr:row>
      <xdr:rowOff>0</xdr:rowOff>
    </xdr:to>
    <xdr:cxnSp macro="">
      <xdr:nvCxnSpPr>
        <xdr:cNvPr id="405" name="直線コネクタ 404"/>
        <xdr:cNvCxnSpPr/>
      </xdr:nvCxnSpPr>
      <xdr:spPr bwMode="auto">
        <a:xfrm>
          <a:off x="359019" y="9473712"/>
          <a:ext cx="679938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63</xdr:row>
      <xdr:rowOff>0</xdr:rowOff>
    </xdr:from>
    <xdr:to>
      <xdr:col>53</xdr:col>
      <xdr:colOff>0</xdr:colOff>
      <xdr:row>63</xdr:row>
      <xdr:rowOff>0</xdr:rowOff>
    </xdr:to>
    <xdr:cxnSp macro="">
      <xdr:nvCxnSpPr>
        <xdr:cNvPr id="406" name="直線コネクタ 405"/>
        <xdr:cNvCxnSpPr/>
      </xdr:nvCxnSpPr>
      <xdr:spPr bwMode="auto">
        <a:xfrm>
          <a:off x="359019" y="9173308"/>
          <a:ext cx="679938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49</xdr:row>
      <xdr:rowOff>0</xdr:rowOff>
    </xdr:from>
    <xdr:to>
      <xdr:col>53</xdr:col>
      <xdr:colOff>0</xdr:colOff>
      <xdr:row>49</xdr:row>
      <xdr:rowOff>0</xdr:rowOff>
    </xdr:to>
    <xdr:cxnSp macro="">
      <xdr:nvCxnSpPr>
        <xdr:cNvPr id="408" name="直線コネクタ 407"/>
        <xdr:cNvCxnSpPr/>
      </xdr:nvCxnSpPr>
      <xdr:spPr bwMode="auto">
        <a:xfrm>
          <a:off x="549519" y="7085135"/>
          <a:ext cx="660888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35</xdr:row>
      <xdr:rowOff>0</xdr:rowOff>
    </xdr:from>
    <xdr:to>
      <xdr:col>19</xdr:col>
      <xdr:colOff>0</xdr:colOff>
      <xdr:row>63</xdr:row>
      <xdr:rowOff>0</xdr:rowOff>
    </xdr:to>
    <xdr:cxnSp macro="">
      <xdr:nvCxnSpPr>
        <xdr:cNvPr id="410" name="直線コネクタ 409"/>
        <xdr:cNvCxnSpPr/>
      </xdr:nvCxnSpPr>
      <xdr:spPr bwMode="auto">
        <a:xfrm>
          <a:off x="2571750" y="5011615"/>
          <a:ext cx="0" cy="4161693"/>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45</xdr:col>
      <xdr:colOff>190500</xdr:colOff>
      <xdr:row>35</xdr:row>
      <xdr:rowOff>0</xdr:rowOff>
    </xdr:from>
    <xdr:to>
      <xdr:col>45</xdr:col>
      <xdr:colOff>190500</xdr:colOff>
      <xdr:row>63</xdr:row>
      <xdr:rowOff>0</xdr:rowOff>
    </xdr:to>
    <xdr:cxnSp macro="">
      <xdr:nvCxnSpPr>
        <xdr:cNvPr id="412" name="直線コネクタ 411"/>
        <xdr:cNvCxnSpPr/>
      </xdr:nvCxnSpPr>
      <xdr:spPr bwMode="auto">
        <a:xfrm>
          <a:off x="6147288" y="5011615"/>
          <a:ext cx="0" cy="4161693"/>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44</xdr:col>
      <xdr:colOff>0</xdr:colOff>
      <xdr:row>63</xdr:row>
      <xdr:rowOff>0</xdr:rowOff>
    </xdr:from>
    <xdr:to>
      <xdr:col>44</xdr:col>
      <xdr:colOff>0</xdr:colOff>
      <xdr:row>65</xdr:row>
      <xdr:rowOff>0</xdr:rowOff>
    </xdr:to>
    <xdr:cxnSp macro="">
      <xdr:nvCxnSpPr>
        <xdr:cNvPr id="415" name="直線コネクタ 414"/>
        <xdr:cNvCxnSpPr/>
      </xdr:nvCxnSpPr>
      <xdr:spPr bwMode="auto">
        <a:xfrm flipV="1">
          <a:off x="5758962" y="9173308"/>
          <a:ext cx="0" cy="300404"/>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5</xdr:row>
      <xdr:rowOff>0</xdr:rowOff>
    </xdr:from>
    <xdr:to>
      <xdr:col>41</xdr:col>
      <xdr:colOff>0</xdr:colOff>
      <xdr:row>35</xdr:row>
      <xdr:rowOff>0</xdr:rowOff>
    </xdr:to>
    <xdr:cxnSp macro="">
      <xdr:nvCxnSpPr>
        <xdr:cNvPr id="417" name="直線コネクタ 416"/>
        <xdr:cNvCxnSpPr/>
      </xdr:nvCxnSpPr>
      <xdr:spPr bwMode="auto">
        <a:xfrm>
          <a:off x="5348654" y="857250"/>
          <a:ext cx="0" cy="4154365"/>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11</xdr:row>
      <xdr:rowOff>0</xdr:rowOff>
    </xdr:from>
    <xdr:to>
      <xdr:col>53</xdr:col>
      <xdr:colOff>0</xdr:colOff>
      <xdr:row>11</xdr:row>
      <xdr:rowOff>0</xdr:rowOff>
    </xdr:to>
    <xdr:cxnSp macro="">
      <xdr:nvCxnSpPr>
        <xdr:cNvPr id="419" name="直線コネクタ 418"/>
        <xdr:cNvCxnSpPr/>
      </xdr:nvCxnSpPr>
      <xdr:spPr bwMode="auto">
        <a:xfrm>
          <a:off x="5348654" y="1875692"/>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15</xdr:row>
      <xdr:rowOff>0</xdr:rowOff>
    </xdr:from>
    <xdr:to>
      <xdr:col>53</xdr:col>
      <xdr:colOff>0</xdr:colOff>
      <xdr:row>15</xdr:row>
      <xdr:rowOff>0</xdr:rowOff>
    </xdr:to>
    <xdr:cxnSp macro="">
      <xdr:nvCxnSpPr>
        <xdr:cNvPr id="423" name="直線コネクタ 422"/>
        <xdr:cNvCxnSpPr/>
      </xdr:nvCxnSpPr>
      <xdr:spPr bwMode="auto">
        <a:xfrm>
          <a:off x="5348654" y="2388577"/>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20</xdr:row>
      <xdr:rowOff>0</xdr:rowOff>
    </xdr:from>
    <xdr:to>
      <xdr:col>53</xdr:col>
      <xdr:colOff>0</xdr:colOff>
      <xdr:row>20</xdr:row>
      <xdr:rowOff>0</xdr:rowOff>
    </xdr:to>
    <xdr:cxnSp macro="">
      <xdr:nvCxnSpPr>
        <xdr:cNvPr id="424" name="直線コネクタ 423"/>
        <xdr:cNvCxnSpPr/>
      </xdr:nvCxnSpPr>
      <xdr:spPr bwMode="auto">
        <a:xfrm>
          <a:off x="5348654" y="3238500"/>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1</xdr:colOff>
      <xdr:row>26</xdr:row>
      <xdr:rowOff>0</xdr:rowOff>
    </xdr:from>
    <xdr:to>
      <xdr:col>53</xdr:col>
      <xdr:colOff>1</xdr:colOff>
      <xdr:row>26</xdr:row>
      <xdr:rowOff>0</xdr:rowOff>
    </xdr:to>
    <xdr:cxnSp macro="">
      <xdr:nvCxnSpPr>
        <xdr:cNvPr id="425" name="直線コネクタ 424"/>
        <xdr:cNvCxnSpPr/>
      </xdr:nvCxnSpPr>
      <xdr:spPr bwMode="auto">
        <a:xfrm>
          <a:off x="5348655" y="3831981"/>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32</xdr:row>
      <xdr:rowOff>0</xdr:rowOff>
    </xdr:from>
    <xdr:to>
      <xdr:col>53</xdr:col>
      <xdr:colOff>0</xdr:colOff>
      <xdr:row>32</xdr:row>
      <xdr:rowOff>0</xdr:rowOff>
    </xdr:to>
    <xdr:cxnSp macro="">
      <xdr:nvCxnSpPr>
        <xdr:cNvPr id="426" name="直線コネクタ 425"/>
        <xdr:cNvCxnSpPr/>
      </xdr:nvCxnSpPr>
      <xdr:spPr bwMode="auto">
        <a:xfrm>
          <a:off x="5348654" y="4608635"/>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xdr:row>
      <xdr:rowOff>0</xdr:rowOff>
    </xdr:from>
    <xdr:to>
      <xdr:col>53</xdr:col>
      <xdr:colOff>0</xdr:colOff>
      <xdr:row>71</xdr:row>
      <xdr:rowOff>0</xdr:rowOff>
    </xdr:to>
    <xdr:sp macro="" textlink="">
      <xdr:nvSpPr>
        <xdr:cNvPr id="427" name="正方形/長方形 426"/>
        <xdr:cNvSpPr/>
      </xdr:nvSpPr>
      <xdr:spPr bwMode="auto">
        <a:xfrm>
          <a:off x="161192" y="249115"/>
          <a:ext cx="6997212" cy="10191750"/>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57</xdr:col>
      <xdr:colOff>131885</xdr:colOff>
      <xdr:row>40</xdr:row>
      <xdr:rowOff>73270</xdr:rowOff>
    </xdr:from>
    <xdr:to>
      <xdr:col>58</xdr:col>
      <xdr:colOff>183173</xdr:colOff>
      <xdr:row>43</xdr:row>
      <xdr:rowOff>87923</xdr:rowOff>
    </xdr:to>
    <xdr:sp macro="" textlink="">
      <xdr:nvSpPr>
        <xdr:cNvPr id="2" name="テキスト ボックス 1"/>
        <xdr:cNvSpPr txBox="1"/>
      </xdr:nvSpPr>
      <xdr:spPr>
        <a:xfrm>
          <a:off x="8565173" y="5942135"/>
          <a:ext cx="48357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年</a:t>
          </a:r>
        </a:p>
      </xdr:txBody>
    </xdr:sp>
    <xdr:clientData/>
  </xdr:twoCellAnchor>
  <xdr:twoCellAnchor editAs="oneCell">
    <xdr:from>
      <xdr:col>17</xdr:col>
      <xdr:colOff>109905</xdr:colOff>
      <xdr:row>34</xdr:row>
      <xdr:rowOff>7327</xdr:rowOff>
    </xdr:from>
    <xdr:to>
      <xdr:col>39</xdr:col>
      <xdr:colOff>92323</xdr:colOff>
      <xdr:row>41</xdr:row>
      <xdr:rowOff>29939</xdr:rowOff>
    </xdr:to>
    <xdr:pic>
      <xdr:nvPicPr>
        <xdr:cNvPr id="286" name="図 285"/>
        <xdr:cNvPicPr>
          <a:picLocks noChangeAspect="1"/>
        </xdr:cNvPicPr>
      </xdr:nvPicPr>
      <xdr:blipFill>
        <a:blip xmlns:r="http://schemas.openxmlformats.org/officeDocument/2006/relationships" r:embed="rId5"/>
        <a:stretch>
          <a:fillRect/>
        </a:stretch>
      </xdr:blipFill>
      <xdr:spPr>
        <a:xfrm>
          <a:off x="2454520" y="4850423"/>
          <a:ext cx="2737341" cy="1194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0</xdr:colOff>
      <xdr:row>1</xdr:row>
      <xdr:rowOff>0</xdr:rowOff>
    </xdr:to>
    <xdr:cxnSp macro="">
      <xdr:nvCxnSpPr>
        <xdr:cNvPr id="73" name="直線コネクタ 72"/>
        <xdr:cNvCxnSpPr/>
      </xdr:nvCxnSpPr>
      <xdr:spPr bwMode="auto">
        <a:xfrm>
          <a:off x="5062904" y="351692"/>
          <a:ext cx="212480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29308</xdr:colOff>
      <xdr:row>31</xdr:row>
      <xdr:rowOff>95250</xdr:rowOff>
    </xdr:from>
    <xdr:to>
      <xdr:col>22</xdr:col>
      <xdr:colOff>285750</xdr:colOff>
      <xdr:row>32</xdr:row>
      <xdr:rowOff>139212</xdr:rowOff>
    </xdr:to>
    <xdr:sp macro="" textlink="">
      <xdr:nvSpPr>
        <xdr:cNvPr id="50" name="左矢印 49"/>
        <xdr:cNvSpPr/>
      </xdr:nvSpPr>
      <xdr:spPr bwMode="auto">
        <a:xfrm>
          <a:off x="7370885" y="9869365"/>
          <a:ext cx="256442" cy="241789"/>
        </a:xfrm>
        <a:prstGeom prst="leftArrow">
          <a:avLst>
            <a:gd name="adj1" fmla="val 36667"/>
            <a:gd name="adj2" fmla="val 50000"/>
          </a:avLst>
        </a:prstGeom>
        <a:solidFill>
          <a:srgbClr val="FFFF00"/>
        </a:solid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29308</xdr:colOff>
      <xdr:row>33</xdr:row>
      <xdr:rowOff>87923</xdr:rowOff>
    </xdr:from>
    <xdr:to>
      <xdr:col>23</xdr:col>
      <xdr:colOff>857250</xdr:colOff>
      <xdr:row>34</xdr:row>
      <xdr:rowOff>117231</xdr:rowOff>
    </xdr:to>
    <xdr:sp macro="" textlink="">
      <xdr:nvSpPr>
        <xdr:cNvPr id="52" name="額縁 51">
          <a:hlinkClick xmlns:r="http://schemas.openxmlformats.org/officeDocument/2006/relationships" r:id="rId1"/>
        </xdr:cNvPr>
        <xdr:cNvSpPr/>
      </xdr:nvSpPr>
      <xdr:spPr bwMode="auto">
        <a:xfrm>
          <a:off x="7685943" y="10257692"/>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rPr>
            <a:t>１表の１へ</a:t>
          </a:r>
        </a:p>
      </xdr:txBody>
    </xdr:sp>
    <xdr:clientData/>
  </xdr:twoCellAnchor>
  <xdr:twoCellAnchor>
    <xdr:from>
      <xdr:col>22</xdr:col>
      <xdr:colOff>29308</xdr:colOff>
      <xdr:row>35</xdr:row>
      <xdr:rowOff>95250</xdr:rowOff>
    </xdr:from>
    <xdr:to>
      <xdr:col>22</xdr:col>
      <xdr:colOff>285750</xdr:colOff>
      <xdr:row>36</xdr:row>
      <xdr:rowOff>139212</xdr:rowOff>
    </xdr:to>
    <xdr:sp macro="" textlink="">
      <xdr:nvSpPr>
        <xdr:cNvPr id="53" name="左矢印 52"/>
        <xdr:cNvSpPr/>
      </xdr:nvSpPr>
      <xdr:spPr bwMode="auto">
        <a:xfrm>
          <a:off x="7370885" y="9869365"/>
          <a:ext cx="256442" cy="241789"/>
        </a:xfrm>
        <a:prstGeom prst="leftArrow">
          <a:avLst>
            <a:gd name="adj1" fmla="val 36667"/>
            <a:gd name="adj2" fmla="val 50000"/>
          </a:avLst>
        </a:prstGeom>
        <a:solidFill>
          <a:srgbClr val="FFFF00"/>
        </a:solid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24</xdr:row>
      <xdr:rowOff>0</xdr:rowOff>
    </xdr:from>
    <xdr:to>
      <xdr:col>21</xdr:col>
      <xdr:colOff>0</xdr:colOff>
      <xdr:row>24</xdr:row>
      <xdr:rowOff>0</xdr:rowOff>
    </xdr:to>
    <xdr:cxnSp macro="">
      <xdr:nvCxnSpPr>
        <xdr:cNvPr id="6" name="直線コネクタ 5"/>
        <xdr:cNvCxnSpPr/>
      </xdr:nvCxnSpPr>
      <xdr:spPr bwMode="auto">
        <a:xfrm>
          <a:off x="168519" y="7363558"/>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23</xdr:row>
      <xdr:rowOff>0</xdr:rowOff>
    </xdr:from>
    <xdr:to>
      <xdr:col>21</xdr:col>
      <xdr:colOff>0</xdr:colOff>
      <xdr:row>23</xdr:row>
      <xdr:rowOff>0</xdr:rowOff>
    </xdr:to>
    <xdr:cxnSp macro="">
      <xdr:nvCxnSpPr>
        <xdr:cNvPr id="56" name="直線コネクタ 55"/>
        <xdr:cNvCxnSpPr/>
      </xdr:nvCxnSpPr>
      <xdr:spPr bwMode="auto">
        <a:xfrm>
          <a:off x="168519" y="7055827"/>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22</xdr:row>
      <xdr:rowOff>0</xdr:rowOff>
    </xdr:from>
    <xdr:to>
      <xdr:col>21</xdr:col>
      <xdr:colOff>0</xdr:colOff>
      <xdr:row>22</xdr:row>
      <xdr:rowOff>0</xdr:rowOff>
    </xdr:to>
    <xdr:cxnSp macro="">
      <xdr:nvCxnSpPr>
        <xdr:cNvPr id="57" name="直線コネクタ 56"/>
        <xdr:cNvCxnSpPr/>
      </xdr:nvCxnSpPr>
      <xdr:spPr bwMode="auto">
        <a:xfrm>
          <a:off x="168519" y="6748096"/>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21</xdr:row>
      <xdr:rowOff>0</xdr:rowOff>
    </xdr:from>
    <xdr:to>
      <xdr:col>21</xdr:col>
      <xdr:colOff>0</xdr:colOff>
      <xdr:row>21</xdr:row>
      <xdr:rowOff>0</xdr:rowOff>
    </xdr:to>
    <xdr:cxnSp macro="">
      <xdr:nvCxnSpPr>
        <xdr:cNvPr id="59" name="直線コネクタ 58"/>
        <xdr:cNvCxnSpPr/>
      </xdr:nvCxnSpPr>
      <xdr:spPr bwMode="auto">
        <a:xfrm>
          <a:off x="168519" y="6440365"/>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20</xdr:row>
      <xdr:rowOff>0</xdr:rowOff>
    </xdr:from>
    <xdr:to>
      <xdr:col>21</xdr:col>
      <xdr:colOff>0</xdr:colOff>
      <xdr:row>20</xdr:row>
      <xdr:rowOff>0</xdr:rowOff>
    </xdr:to>
    <xdr:cxnSp macro="">
      <xdr:nvCxnSpPr>
        <xdr:cNvPr id="63" name="直線コネクタ 62"/>
        <xdr:cNvCxnSpPr/>
      </xdr:nvCxnSpPr>
      <xdr:spPr bwMode="auto">
        <a:xfrm>
          <a:off x="168519" y="6132635"/>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19</xdr:row>
      <xdr:rowOff>0</xdr:rowOff>
    </xdr:from>
    <xdr:to>
      <xdr:col>21</xdr:col>
      <xdr:colOff>0</xdr:colOff>
      <xdr:row>19</xdr:row>
      <xdr:rowOff>0</xdr:rowOff>
    </xdr:to>
    <xdr:cxnSp macro="">
      <xdr:nvCxnSpPr>
        <xdr:cNvPr id="64" name="直線コネクタ 63"/>
        <xdr:cNvCxnSpPr/>
      </xdr:nvCxnSpPr>
      <xdr:spPr bwMode="auto">
        <a:xfrm>
          <a:off x="168519" y="5824904"/>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18</xdr:row>
      <xdr:rowOff>0</xdr:rowOff>
    </xdr:from>
    <xdr:to>
      <xdr:col>21</xdr:col>
      <xdr:colOff>0</xdr:colOff>
      <xdr:row>18</xdr:row>
      <xdr:rowOff>0</xdr:rowOff>
    </xdr:to>
    <xdr:cxnSp macro="">
      <xdr:nvCxnSpPr>
        <xdr:cNvPr id="65" name="直線コネクタ 64"/>
        <xdr:cNvCxnSpPr/>
      </xdr:nvCxnSpPr>
      <xdr:spPr bwMode="auto">
        <a:xfrm>
          <a:off x="168519" y="5517173"/>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17</xdr:row>
      <xdr:rowOff>0</xdr:rowOff>
    </xdr:from>
    <xdr:to>
      <xdr:col>21</xdr:col>
      <xdr:colOff>0</xdr:colOff>
      <xdr:row>17</xdr:row>
      <xdr:rowOff>0</xdr:rowOff>
    </xdr:to>
    <xdr:cxnSp macro="">
      <xdr:nvCxnSpPr>
        <xdr:cNvPr id="67" name="直線コネクタ 66"/>
        <xdr:cNvCxnSpPr/>
      </xdr:nvCxnSpPr>
      <xdr:spPr bwMode="auto">
        <a:xfrm>
          <a:off x="168519" y="5209442"/>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16</xdr:row>
      <xdr:rowOff>0</xdr:rowOff>
    </xdr:from>
    <xdr:to>
      <xdr:col>21</xdr:col>
      <xdr:colOff>0</xdr:colOff>
      <xdr:row>16</xdr:row>
      <xdr:rowOff>0</xdr:rowOff>
    </xdr:to>
    <xdr:cxnSp macro="">
      <xdr:nvCxnSpPr>
        <xdr:cNvPr id="72" name="直線コネクタ 71"/>
        <xdr:cNvCxnSpPr/>
      </xdr:nvCxnSpPr>
      <xdr:spPr bwMode="auto">
        <a:xfrm>
          <a:off x="168519" y="4901712"/>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14</xdr:row>
      <xdr:rowOff>307730</xdr:rowOff>
    </xdr:from>
    <xdr:to>
      <xdr:col>21</xdr:col>
      <xdr:colOff>0</xdr:colOff>
      <xdr:row>14</xdr:row>
      <xdr:rowOff>307730</xdr:rowOff>
    </xdr:to>
    <xdr:cxnSp macro="">
      <xdr:nvCxnSpPr>
        <xdr:cNvPr id="74" name="直線コネクタ 73"/>
        <xdr:cNvCxnSpPr/>
      </xdr:nvCxnSpPr>
      <xdr:spPr bwMode="auto">
        <a:xfrm>
          <a:off x="168519" y="4593980"/>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14</xdr:row>
      <xdr:rowOff>0</xdr:rowOff>
    </xdr:from>
    <xdr:to>
      <xdr:col>21</xdr:col>
      <xdr:colOff>0</xdr:colOff>
      <xdr:row>14</xdr:row>
      <xdr:rowOff>0</xdr:rowOff>
    </xdr:to>
    <xdr:cxnSp macro="">
      <xdr:nvCxnSpPr>
        <xdr:cNvPr id="75" name="直線コネクタ 74"/>
        <xdr:cNvCxnSpPr/>
      </xdr:nvCxnSpPr>
      <xdr:spPr bwMode="auto">
        <a:xfrm>
          <a:off x="168519" y="4286250"/>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13</xdr:row>
      <xdr:rowOff>0</xdr:rowOff>
    </xdr:from>
    <xdr:to>
      <xdr:col>21</xdr:col>
      <xdr:colOff>0</xdr:colOff>
      <xdr:row>13</xdr:row>
      <xdr:rowOff>0</xdr:rowOff>
    </xdr:to>
    <xdr:cxnSp macro="">
      <xdr:nvCxnSpPr>
        <xdr:cNvPr id="76" name="直線コネクタ 75"/>
        <xdr:cNvCxnSpPr/>
      </xdr:nvCxnSpPr>
      <xdr:spPr bwMode="auto">
        <a:xfrm>
          <a:off x="168519" y="3978519"/>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12</xdr:row>
      <xdr:rowOff>0</xdr:rowOff>
    </xdr:from>
    <xdr:to>
      <xdr:col>21</xdr:col>
      <xdr:colOff>0</xdr:colOff>
      <xdr:row>12</xdr:row>
      <xdr:rowOff>0</xdr:rowOff>
    </xdr:to>
    <xdr:cxnSp macro="">
      <xdr:nvCxnSpPr>
        <xdr:cNvPr id="77" name="直線コネクタ 76"/>
        <xdr:cNvCxnSpPr/>
      </xdr:nvCxnSpPr>
      <xdr:spPr bwMode="auto">
        <a:xfrm>
          <a:off x="172641" y="3619500"/>
          <a:ext cx="697110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11</xdr:row>
      <xdr:rowOff>0</xdr:rowOff>
    </xdr:from>
    <xdr:to>
      <xdr:col>21</xdr:col>
      <xdr:colOff>0</xdr:colOff>
      <xdr:row>11</xdr:row>
      <xdr:rowOff>0</xdr:rowOff>
    </xdr:to>
    <xdr:cxnSp macro="">
      <xdr:nvCxnSpPr>
        <xdr:cNvPr id="78" name="直線コネクタ 77"/>
        <xdr:cNvCxnSpPr/>
      </xdr:nvCxnSpPr>
      <xdr:spPr bwMode="auto">
        <a:xfrm>
          <a:off x="168519" y="3363058"/>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10</xdr:row>
      <xdr:rowOff>0</xdr:rowOff>
    </xdr:from>
    <xdr:to>
      <xdr:col>21</xdr:col>
      <xdr:colOff>0</xdr:colOff>
      <xdr:row>10</xdr:row>
      <xdr:rowOff>0</xdr:rowOff>
    </xdr:to>
    <xdr:cxnSp macro="">
      <xdr:nvCxnSpPr>
        <xdr:cNvPr id="79" name="直線コネクタ 78"/>
        <xdr:cNvCxnSpPr/>
      </xdr:nvCxnSpPr>
      <xdr:spPr bwMode="auto">
        <a:xfrm>
          <a:off x="168519" y="3055327"/>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9</xdr:row>
      <xdr:rowOff>0</xdr:rowOff>
    </xdr:from>
    <xdr:to>
      <xdr:col>21</xdr:col>
      <xdr:colOff>0</xdr:colOff>
      <xdr:row>9</xdr:row>
      <xdr:rowOff>0</xdr:rowOff>
    </xdr:to>
    <xdr:cxnSp macro="">
      <xdr:nvCxnSpPr>
        <xdr:cNvPr id="80" name="直線コネクタ 79"/>
        <xdr:cNvCxnSpPr/>
      </xdr:nvCxnSpPr>
      <xdr:spPr bwMode="auto">
        <a:xfrm>
          <a:off x="168519" y="2747596"/>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8</xdr:row>
      <xdr:rowOff>0</xdr:rowOff>
    </xdr:from>
    <xdr:to>
      <xdr:col>21</xdr:col>
      <xdr:colOff>0</xdr:colOff>
      <xdr:row>8</xdr:row>
      <xdr:rowOff>0</xdr:rowOff>
    </xdr:to>
    <xdr:cxnSp macro="">
      <xdr:nvCxnSpPr>
        <xdr:cNvPr id="81" name="直線コネクタ 80"/>
        <xdr:cNvCxnSpPr/>
      </xdr:nvCxnSpPr>
      <xdr:spPr bwMode="auto">
        <a:xfrm>
          <a:off x="168519" y="2439865"/>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7</xdr:row>
      <xdr:rowOff>0</xdr:rowOff>
    </xdr:from>
    <xdr:to>
      <xdr:col>21</xdr:col>
      <xdr:colOff>0</xdr:colOff>
      <xdr:row>7</xdr:row>
      <xdr:rowOff>0</xdr:rowOff>
    </xdr:to>
    <xdr:cxnSp macro="">
      <xdr:nvCxnSpPr>
        <xdr:cNvPr id="82" name="直線コネクタ 81"/>
        <xdr:cNvCxnSpPr/>
      </xdr:nvCxnSpPr>
      <xdr:spPr bwMode="auto">
        <a:xfrm>
          <a:off x="168519" y="2132135"/>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6</xdr:row>
      <xdr:rowOff>0</xdr:rowOff>
    </xdr:from>
    <xdr:to>
      <xdr:col>21</xdr:col>
      <xdr:colOff>0</xdr:colOff>
      <xdr:row>6</xdr:row>
      <xdr:rowOff>0</xdr:rowOff>
    </xdr:to>
    <xdr:cxnSp macro="">
      <xdr:nvCxnSpPr>
        <xdr:cNvPr id="83" name="直線コネクタ 82"/>
        <xdr:cNvCxnSpPr/>
      </xdr:nvCxnSpPr>
      <xdr:spPr bwMode="auto">
        <a:xfrm>
          <a:off x="168519" y="1824404"/>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5</xdr:row>
      <xdr:rowOff>0</xdr:rowOff>
    </xdr:from>
    <xdr:to>
      <xdr:col>21</xdr:col>
      <xdr:colOff>0</xdr:colOff>
      <xdr:row>5</xdr:row>
      <xdr:rowOff>0</xdr:rowOff>
    </xdr:to>
    <xdr:cxnSp macro="">
      <xdr:nvCxnSpPr>
        <xdr:cNvPr id="84" name="直線コネクタ 83"/>
        <xdr:cNvCxnSpPr/>
      </xdr:nvCxnSpPr>
      <xdr:spPr bwMode="auto">
        <a:xfrm>
          <a:off x="168519" y="1421423"/>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4</xdr:row>
      <xdr:rowOff>0</xdr:rowOff>
    </xdr:from>
    <xdr:to>
      <xdr:col>21</xdr:col>
      <xdr:colOff>0</xdr:colOff>
      <xdr:row>4</xdr:row>
      <xdr:rowOff>0</xdr:rowOff>
    </xdr:to>
    <xdr:cxnSp macro="">
      <xdr:nvCxnSpPr>
        <xdr:cNvPr id="85" name="直線コネクタ 84"/>
        <xdr:cNvCxnSpPr/>
      </xdr:nvCxnSpPr>
      <xdr:spPr bwMode="auto">
        <a:xfrm>
          <a:off x="168519" y="1047750"/>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xdr:row>
      <xdr:rowOff>0</xdr:rowOff>
    </xdr:from>
    <xdr:to>
      <xdr:col>21</xdr:col>
      <xdr:colOff>0</xdr:colOff>
      <xdr:row>3</xdr:row>
      <xdr:rowOff>0</xdr:rowOff>
    </xdr:to>
    <xdr:cxnSp macro="">
      <xdr:nvCxnSpPr>
        <xdr:cNvPr id="86" name="直線コネクタ 85"/>
        <xdr:cNvCxnSpPr/>
      </xdr:nvCxnSpPr>
      <xdr:spPr bwMode="auto">
        <a:xfrm>
          <a:off x="168519" y="674077"/>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29</xdr:row>
      <xdr:rowOff>0</xdr:rowOff>
    </xdr:from>
    <xdr:to>
      <xdr:col>21</xdr:col>
      <xdr:colOff>0</xdr:colOff>
      <xdr:row>29</xdr:row>
      <xdr:rowOff>0</xdr:rowOff>
    </xdr:to>
    <xdr:cxnSp macro="">
      <xdr:nvCxnSpPr>
        <xdr:cNvPr id="87" name="直線コネクタ 86"/>
        <xdr:cNvCxnSpPr/>
      </xdr:nvCxnSpPr>
      <xdr:spPr bwMode="auto">
        <a:xfrm>
          <a:off x="168519" y="9378462"/>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31</xdr:row>
      <xdr:rowOff>1</xdr:rowOff>
    </xdr:from>
    <xdr:to>
      <xdr:col>21</xdr:col>
      <xdr:colOff>0</xdr:colOff>
      <xdr:row>31</xdr:row>
      <xdr:rowOff>1</xdr:rowOff>
    </xdr:to>
    <xdr:cxnSp macro="">
      <xdr:nvCxnSpPr>
        <xdr:cNvPr id="88" name="直線コネクタ 87"/>
        <xdr:cNvCxnSpPr/>
      </xdr:nvCxnSpPr>
      <xdr:spPr bwMode="auto">
        <a:xfrm>
          <a:off x="168519" y="9774116"/>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33</xdr:row>
      <xdr:rowOff>0</xdr:rowOff>
    </xdr:from>
    <xdr:to>
      <xdr:col>16</xdr:col>
      <xdr:colOff>0</xdr:colOff>
      <xdr:row>33</xdr:row>
      <xdr:rowOff>0</xdr:rowOff>
    </xdr:to>
    <xdr:cxnSp macro="">
      <xdr:nvCxnSpPr>
        <xdr:cNvPr id="89" name="直線コネクタ 88"/>
        <xdr:cNvCxnSpPr/>
      </xdr:nvCxnSpPr>
      <xdr:spPr bwMode="auto">
        <a:xfrm>
          <a:off x="168519" y="10169769"/>
          <a:ext cx="566371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35</xdr:row>
      <xdr:rowOff>0</xdr:rowOff>
    </xdr:from>
    <xdr:to>
      <xdr:col>16</xdr:col>
      <xdr:colOff>0</xdr:colOff>
      <xdr:row>35</xdr:row>
      <xdr:rowOff>0</xdr:rowOff>
    </xdr:to>
    <xdr:cxnSp macro="">
      <xdr:nvCxnSpPr>
        <xdr:cNvPr id="90" name="直線コネクタ 89"/>
        <xdr:cNvCxnSpPr/>
      </xdr:nvCxnSpPr>
      <xdr:spPr bwMode="auto">
        <a:xfrm>
          <a:off x="168519" y="10565423"/>
          <a:ext cx="566371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24</xdr:row>
      <xdr:rowOff>402980</xdr:rowOff>
    </xdr:from>
    <xdr:to>
      <xdr:col>21</xdr:col>
      <xdr:colOff>0</xdr:colOff>
      <xdr:row>24</xdr:row>
      <xdr:rowOff>402980</xdr:rowOff>
    </xdr:to>
    <xdr:cxnSp macro="">
      <xdr:nvCxnSpPr>
        <xdr:cNvPr id="91" name="直線コネクタ 90"/>
        <xdr:cNvCxnSpPr/>
      </xdr:nvCxnSpPr>
      <xdr:spPr bwMode="auto">
        <a:xfrm>
          <a:off x="256442" y="7766538"/>
          <a:ext cx="693127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26</xdr:row>
      <xdr:rowOff>0</xdr:rowOff>
    </xdr:from>
    <xdr:to>
      <xdr:col>11</xdr:col>
      <xdr:colOff>0</xdr:colOff>
      <xdr:row>26</xdr:row>
      <xdr:rowOff>0</xdr:rowOff>
    </xdr:to>
    <xdr:cxnSp macro="">
      <xdr:nvCxnSpPr>
        <xdr:cNvPr id="92" name="直線コネクタ 91"/>
        <xdr:cNvCxnSpPr/>
      </xdr:nvCxnSpPr>
      <xdr:spPr bwMode="auto">
        <a:xfrm>
          <a:off x="256442" y="8169519"/>
          <a:ext cx="3429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27</xdr:row>
      <xdr:rowOff>0</xdr:rowOff>
    </xdr:from>
    <xdr:to>
      <xdr:col>11</xdr:col>
      <xdr:colOff>0</xdr:colOff>
      <xdr:row>27</xdr:row>
      <xdr:rowOff>0</xdr:rowOff>
    </xdr:to>
    <xdr:cxnSp macro="">
      <xdr:nvCxnSpPr>
        <xdr:cNvPr id="93" name="直線コネクタ 92"/>
        <xdr:cNvCxnSpPr/>
      </xdr:nvCxnSpPr>
      <xdr:spPr bwMode="auto">
        <a:xfrm>
          <a:off x="256442" y="8572500"/>
          <a:ext cx="3429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29</xdr:row>
      <xdr:rowOff>0</xdr:rowOff>
    </xdr:from>
    <xdr:to>
      <xdr:col>6</xdr:col>
      <xdr:colOff>0</xdr:colOff>
      <xdr:row>37</xdr:row>
      <xdr:rowOff>4579</xdr:rowOff>
    </xdr:to>
    <xdr:cxnSp macro="">
      <xdr:nvCxnSpPr>
        <xdr:cNvPr id="43" name="直線コネクタ 42"/>
        <xdr:cNvCxnSpPr/>
      </xdr:nvCxnSpPr>
      <xdr:spPr bwMode="auto">
        <a:xfrm>
          <a:off x="2329962" y="9378462"/>
          <a:ext cx="0" cy="158719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29</xdr:row>
      <xdr:rowOff>0</xdr:rowOff>
    </xdr:from>
    <xdr:to>
      <xdr:col>16</xdr:col>
      <xdr:colOff>0</xdr:colOff>
      <xdr:row>37</xdr:row>
      <xdr:rowOff>4579</xdr:rowOff>
    </xdr:to>
    <xdr:cxnSp macro="">
      <xdr:nvCxnSpPr>
        <xdr:cNvPr id="94" name="直線コネクタ 93"/>
        <xdr:cNvCxnSpPr/>
      </xdr:nvCxnSpPr>
      <xdr:spPr bwMode="auto">
        <a:xfrm>
          <a:off x="5832231" y="9378462"/>
          <a:ext cx="0" cy="158719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4</xdr:row>
      <xdr:rowOff>0</xdr:rowOff>
    </xdr:from>
    <xdr:to>
      <xdr:col>3</xdr:col>
      <xdr:colOff>0</xdr:colOff>
      <xdr:row>27</xdr:row>
      <xdr:rowOff>395654</xdr:rowOff>
    </xdr:to>
    <xdr:cxnSp macro="">
      <xdr:nvCxnSpPr>
        <xdr:cNvPr id="95" name="直線コネクタ 94"/>
        <xdr:cNvCxnSpPr/>
      </xdr:nvCxnSpPr>
      <xdr:spPr bwMode="auto">
        <a:xfrm>
          <a:off x="1363266" y="1029891"/>
          <a:ext cx="0" cy="7825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4</xdr:row>
      <xdr:rowOff>0</xdr:rowOff>
    </xdr:from>
    <xdr:to>
      <xdr:col>6</xdr:col>
      <xdr:colOff>0</xdr:colOff>
      <xdr:row>28</xdr:row>
      <xdr:rowOff>0</xdr:rowOff>
    </xdr:to>
    <xdr:cxnSp macro="">
      <xdr:nvCxnSpPr>
        <xdr:cNvPr id="100" name="直線コネクタ 99"/>
        <xdr:cNvCxnSpPr/>
      </xdr:nvCxnSpPr>
      <xdr:spPr bwMode="auto">
        <a:xfrm>
          <a:off x="2321719" y="1029891"/>
          <a:ext cx="0" cy="782835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4</xdr:row>
      <xdr:rowOff>0</xdr:rowOff>
    </xdr:from>
    <xdr:to>
      <xdr:col>9</xdr:col>
      <xdr:colOff>0</xdr:colOff>
      <xdr:row>28</xdr:row>
      <xdr:rowOff>0</xdr:rowOff>
    </xdr:to>
    <xdr:cxnSp macro="">
      <xdr:nvCxnSpPr>
        <xdr:cNvPr id="101" name="直線コネクタ 100"/>
        <xdr:cNvCxnSpPr/>
      </xdr:nvCxnSpPr>
      <xdr:spPr bwMode="auto">
        <a:xfrm>
          <a:off x="3280172" y="1029891"/>
          <a:ext cx="0" cy="782835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0</xdr:colOff>
      <xdr:row>4</xdr:row>
      <xdr:rowOff>0</xdr:rowOff>
    </xdr:from>
    <xdr:to>
      <xdr:col>12</xdr:col>
      <xdr:colOff>0</xdr:colOff>
      <xdr:row>25</xdr:row>
      <xdr:rowOff>4121</xdr:rowOff>
    </xdr:to>
    <xdr:cxnSp macro="">
      <xdr:nvCxnSpPr>
        <xdr:cNvPr id="102" name="直線コネクタ 101"/>
        <xdr:cNvCxnSpPr/>
      </xdr:nvCxnSpPr>
      <xdr:spPr bwMode="auto">
        <a:xfrm>
          <a:off x="4839891" y="1029891"/>
          <a:ext cx="0" cy="663590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4</xdr:row>
      <xdr:rowOff>0</xdr:rowOff>
    </xdr:from>
    <xdr:to>
      <xdr:col>16</xdr:col>
      <xdr:colOff>0</xdr:colOff>
      <xdr:row>25</xdr:row>
      <xdr:rowOff>4121</xdr:rowOff>
    </xdr:to>
    <xdr:cxnSp macro="">
      <xdr:nvCxnSpPr>
        <xdr:cNvPr id="108" name="直線コネクタ 107"/>
        <xdr:cNvCxnSpPr/>
      </xdr:nvCxnSpPr>
      <xdr:spPr bwMode="auto">
        <a:xfrm>
          <a:off x="5798344" y="1029891"/>
          <a:ext cx="0" cy="663590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4</xdr:row>
      <xdr:rowOff>0</xdr:rowOff>
    </xdr:from>
    <xdr:to>
      <xdr:col>19</xdr:col>
      <xdr:colOff>0</xdr:colOff>
      <xdr:row>25</xdr:row>
      <xdr:rowOff>4121</xdr:rowOff>
    </xdr:to>
    <xdr:cxnSp macro="">
      <xdr:nvCxnSpPr>
        <xdr:cNvPr id="109" name="直線コネクタ 108"/>
        <xdr:cNvCxnSpPr/>
      </xdr:nvCxnSpPr>
      <xdr:spPr bwMode="auto">
        <a:xfrm>
          <a:off x="6756797" y="1029891"/>
          <a:ext cx="0" cy="663590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25</xdr:row>
      <xdr:rowOff>4121</xdr:rowOff>
    </xdr:from>
    <xdr:to>
      <xdr:col>2</xdr:col>
      <xdr:colOff>0</xdr:colOff>
      <xdr:row>28</xdr:row>
      <xdr:rowOff>0</xdr:rowOff>
    </xdr:to>
    <xdr:cxnSp macro="">
      <xdr:nvCxnSpPr>
        <xdr:cNvPr id="110" name="直線コネクタ 109"/>
        <xdr:cNvCxnSpPr/>
      </xdr:nvCxnSpPr>
      <xdr:spPr bwMode="auto">
        <a:xfrm>
          <a:off x="256442" y="7770659"/>
          <a:ext cx="0" cy="120482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28</xdr:row>
      <xdr:rowOff>0</xdr:rowOff>
    </xdr:from>
    <xdr:to>
      <xdr:col>21</xdr:col>
      <xdr:colOff>0</xdr:colOff>
      <xdr:row>28</xdr:row>
      <xdr:rowOff>0</xdr:rowOff>
    </xdr:to>
    <xdr:cxnSp macro="">
      <xdr:nvCxnSpPr>
        <xdr:cNvPr id="113" name="直線コネクタ 112"/>
        <xdr:cNvCxnSpPr/>
      </xdr:nvCxnSpPr>
      <xdr:spPr bwMode="auto">
        <a:xfrm>
          <a:off x="168519" y="8975481"/>
          <a:ext cx="7019193"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11</xdr:col>
      <xdr:colOff>0</xdr:colOff>
      <xdr:row>3</xdr:row>
      <xdr:rowOff>1</xdr:rowOff>
    </xdr:from>
    <xdr:to>
      <xdr:col>11</xdr:col>
      <xdr:colOff>0</xdr:colOff>
      <xdr:row>37</xdr:row>
      <xdr:rowOff>0</xdr:rowOff>
    </xdr:to>
    <xdr:cxnSp macro="">
      <xdr:nvCxnSpPr>
        <xdr:cNvPr id="116" name="直線コネクタ 115"/>
        <xdr:cNvCxnSpPr/>
      </xdr:nvCxnSpPr>
      <xdr:spPr bwMode="auto">
        <a:xfrm flipV="1">
          <a:off x="3685442" y="674078"/>
          <a:ext cx="0" cy="10286999"/>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33</xdr:row>
      <xdr:rowOff>0</xdr:rowOff>
    </xdr:from>
    <xdr:to>
      <xdr:col>21</xdr:col>
      <xdr:colOff>0</xdr:colOff>
      <xdr:row>35</xdr:row>
      <xdr:rowOff>0</xdr:rowOff>
    </xdr:to>
    <xdr:sp macro="" textlink="">
      <xdr:nvSpPr>
        <xdr:cNvPr id="121" name="正方形/長方形 120"/>
        <xdr:cNvSpPr/>
      </xdr:nvSpPr>
      <xdr:spPr bwMode="auto">
        <a:xfrm>
          <a:off x="5832231" y="10169769"/>
          <a:ext cx="1355481" cy="395654"/>
        </a:xfrm>
        <a:prstGeom prst="rect">
          <a:avLst/>
        </a:prstGeom>
        <a:noFill/>
        <a:ln w="12700" cap="flat" cmpd="sng" algn="ctr">
          <a:solidFill>
            <a:schemeClr val="accent2">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1</xdr:row>
      <xdr:rowOff>87922</xdr:rowOff>
    </xdr:from>
    <xdr:to>
      <xdr:col>21</xdr:col>
      <xdr:colOff>0</xdr:colOff>
      <xdr:row>37</xdr:row>
      <xdr:rowOff>0</xdr:rowOff>
    </xdr:to>
    <xdr:sp macro="" textlink="">
      <xdr:nvSpPr>
        <xdr:cNvPr id="122" name="正方形/長方形 121"/>
        <xdr:cNvSpPr/>
      </xdr:nvSpPr>
      <xdr:spPr bwMode="auto">
        <a:xfrm>
          <a:off x="168519" y="271095"/>
          <a:ext cx="7019193" cy="10689982"/>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xdr:col>
      <xdr:colOff>65942</xdr:colOff>
      <xdr:row>15</xdr:row>
      <xdr:rowOff>285749</xdr:rowOff>
    </xdr:from>
    <xdr:to>
      <xdr:col>13</xdr:col>
      <xdr:colOff>128957</xdr:colOff>
      <xdr:row>19</xdr:row>
      <xdr:rowOff>249746</xdr:rowOff>
    </xdr:to>
    <xdr:pic>
      <xdr:nvPicPr>
        <xdr:cNvPr id="48" name="図 47"/>
        <xdr:cNvPicPr>
          <a:picLocks noChangeAspect="1"/>
        </xdr:cNvPicPr>
      </xdr:nvPicPr>
      <xdr:blipFill>
        <a:blip xmlns:r="http://schemas.openxmlformats.org/officeDocument/2006/relationships" r:embed="rId2"/>
        <a:stretch>
          <a:fillRect/>
        </a:stretch>
      </xdr:blipFill>
      <xdr:spPr>
        <a:xfrm>
          <a:off x="2395904" y="4879730"/>
          <a:ext cx="2737341" cy="1194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1</xdr:row>
      <xdr:rowOff>0</xdr:rowOff>
    </xdr:from>
    <xdr:to>
      <xdr:col>37</xdr:col>
      <xdr:colOff>0</xdr:colOff>
      <xdr:row>1</xdr:row>
      <xdr:rowOff>0</xdr:rowOff>
    </xdr:to>
    <xdr:cxnSp macro="">
      <xdr:nvCxnSpPr>
        <xdr:cNvPr id="86" name="直線コネクタ 85"/>
        <xdr:cNvCxnSpPr/>
      </xdr:nvCxnSpPr>
      <xdr:spPr bwMode="auto">
        <a:xfrm>
          <a:off x="5700346" y="381000"/>
          <a:ext cx="155330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12</xdr:col>
      <xdr:colOff>87923</xdr:colOff>
      <xdr:row>13</xdr:row>
      <xdr:rowOff>21981</xdr:rowOff>
    </xdr:from>
    <xdr:to>
      <xdr:col>15</xdr:col>
      <xdr:colOff>263158</xdr:colOff>
      <xdr:row>13</xdr:row>
      <xdr:rowOff>214069</xdr:rowOff>
    </xdr:to>
    <xdr:sp macro="" textlink="">
      <xdr:nvSpPr>
        <xdr:cNvPr id="91" name="大かっこ 31"/>
        <xdr:cNvSpPr>
          <a:spLocks noChangeArrowheads="1"/>
        </xdr:cNvSpPr>
      </xdr:nvSpPr>
      <xdr:spPr bwMode="auto">
        <a:xfrm>
          <a:off x="2740269" y="4198327"/>
          <a:ext cx="658812" cy="192088"/>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16</xdr:row>
      <xdr:rowOff>14653</xdr:rowOff>
    </xdr:from>
    <xdr:to>
      <xdr:col>15</xdr:col>
      <xdr:colOff>227135</xdr:colOff>
      <xdr:row>18</xdr:row>
      <xdr:rowOff>7814</xdr:rowOff>
    </xdr:to>
    <xdr:sp macro="" textlink="">
      <xdr:nvSpPr>
        <xdr:cNvPr id="92" name="大かっこ 32"/>
        <xdr:cNvSpPr>
          <a:spLocks noChangeArrowheads="1"/>
        </xdr:cNvSpPr>
      </xdr:nvSpPr>
      <xdr:spPr bwMode="auto">
        <a:xfrm>
          <a:off x="2505808" y="4872403"/>
          <a:ext cx="857250" cy="198315"/>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124558</xdr:colOff>
      <xdr:row>25</xdr:row>
      <xdr:rowOff>43961</xdr:rowOff>
    </xdr:from>
    <xdr:to>
      <xdr:col>37</xdr:col>
      <xdr:colOff>205154</xdr:colOff>
      <xdr:row>26</xdr:row>
      <xdr:rowOff>300404</xdr:rowOff>
    </xdr:to>
    <xdr:sp macro="" textlink="">
      <xdr:nvSpPr>
        <xdr:cNvPr id="94" name="大かっこ 17"/>
        <xdr:cNvSpPr>
          <a:spLocks noChangeArrowheads="1"/>
        </xdr:cNvSpPr>
      </xdr:nvSpPr>
      <xdr:spPr bwMode="auto">
        <a:xfrm>
          <a:off x="6059366" y="7451480"/>
          <a:ext cx="1179634" cy="388328"/>
        </a:xfrm>
        <a:prstGeom prst="bracketPair">
          <a:avLst>
            <a:gd name="adj" fmla="val 9691"/>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124558</xdr:colOff>
      <xdr:row>27</xdr:row>
      <xdr:rowOff>60080</xdr:rowOff>
    </xdr:from>
    <xdr:to>
      <xdr:col>37</xdr:col>
      <xdr:colOff>205154</xdr:colOff>
      <xdr:row>29</xdr:row>
      <xdr:rowOff>197827</xdr:rowOff>
    </xdr:to>
    <xdr:sp macro="" textlink="">
      <xdr:nvSpPr>
        <xdr:cNvPr id="95" name="大かっこ 18"/>
        <xdr:cNvSpPr>
          <a:spLocks noChangeArrowheads="1"/>
        </xdr:cNvSpPr>
      </xdr:nvSpPr>
      <xdr:spPr bwMode="auto">
        <a:xfrm>
          <a:off x="6286500" y="8127022"/>
          <a:ext cx="1179635" cy="613997"/>
        </a:xfrm>
        <a:prstGeom prst="bracketPair">
          <a:avLst>
            <a:gd name="adj" fmla="val 6099"/>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29</xdr:row>
      <xdr:rowOff>0</xdr:rowOff>
    </xdr:from>
    <xdr:to>
      <xdr:col>12</xdr:col>
      <xdr:colOff>0</xdr:colOff>
      <xdr:row>29</xdr:row>
      <xdr:rowOff>0</xdr:rowOff>
    </xdr:to>
    <xdr:cxnSp macro="">
      <xdr:nvCxnSpPr>
        <xdr:cNvPr id="96" name="直線コネクタ 95"/>
        <xdr:cNvCxnSpPr/>
      </xdr:nvCxnSpPr>
      <xdr:spPr bwMode="auto">
        <a:xfrm>
          <a:off x="1831731" y="8543192"/>
          <a:ext cx="82061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14</xdr:col>
      <xdr:colOff>7327</xdr:colOff>
      <xdr:row>29</xdr:row>
      <xdr:rowOff>0</xdr:rowOff>
    </xdr:from>
    <xdr:to>
      <xdr:col>16</xdr:col>
      <xdr:colOff>139211</xdr:colOff>
      <xdr:row>29</xdr:row>
      <xdr:rowOff>0</xdr:rowOff>
    </xdr:to>
    <xdr:cxnSp macro="">
      <xdr:nvCxnSpPr>
        <xdr:cNvPr id="97" name="直線コネクタ 96"/>
        <xdr:cNvCxnSpPr/>
      </xdr:nvCxnSpPr>
      <xdr:spPr bwMode="auto">
        <a:xfrm>
          <a:off x="3026019" y="8543192"/>
          <a:ext cx="5715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42</xdr:col>
      <xdr:colOff>800831</xdr:colOff>
      <xdr:row>5</xdr:row>
      <xdr:rowOff>0</xdr:rowOff>
    </xdr:from>
    <xdr:to>
      <xdr:col>42</xdr:col>
      <xdr:colOff>1472711</xdr:colOff>
      <xdr:row>5</xdr:row>
      <xdr:rowOff>249114</xdr:rowOff>
    </xdr:to>
    <xdr:sp macro="" textlink="">
      <xdr:nvSpPr>
        <xdr:cNvPr id="61" name="額縁 60">
          <a:hlinkClick xmlns:r="http://schemas.openxmlformats.org/officeDocument/2006/relationships" r:id="rId1"/>
        </xdr:cNvPr>
        <xdr:cNvSpPr/>
      </xdr:nvSpPr>
      <xdr:spPr bwMode="auto">
        <a:xfrm>
          <a:off x="9812946" y="1567962"/>
          <a:ext cx="671880" cy="249114"/>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２表へ</a:t>
          </a:r>
        </a:p>
      </xdr:txBody>
    </xdr:sp>
    <xdr:clientData/>
  </xdr:twoCellAnchor>
  <xdr:twoCellAnchor>
    <xdr:from>
      <xdr:col>42</xdr:col>
      <xdr:colOff>168519</xdr:colOff>
      <xdr:row>21</xdr:row>
      <xdr:rowOff>344364</xdr:rowOff>
    </xdr:from>
    <xdr:to>
      <xdr:col>42</xdr:col>
      <xdr:colOff>813288</xdr:colOff>
      <xdr:row>23</xdr:row>
      <xdr:rowOff>7326</xdr:rowOff>
    </xdr:to>
    <xdr:sp macro="" textlink="">
      <xdr:nvSpPr>
        <xdr:cNvPr id="64" name="額縁 63">
          <a:hlinkClick xmlns:r="http://schemas.openxmlformats.org/officeDocument/2006/relationships" r:id="rId2"/>
        </xdr:cNvPr>
        <xdr:cNvSpPr/>
      </xdr:nvSpPr>
      <xdr:spPr bwMode="auto">
        <a:xfrm>
          <a:off x="9224596" y="6381749"/>
          <a:ext cx="644769" cy="212481"/>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１表の１へ</a:t>
          </a:r>
        </a:p>
      </xdr:txBody>
    </xdr:sp>
    <xdr:clientData/>
  </xdr:twoCellAnchor>
  <xdr:twoCellAnchor>
    <xdr:from>
      <xdr:col>39</xdr:col>
      <xdr:colOff>1</xdr:colOff>
      <xdr:row>38</xdr:row>
      <xdr:rowOff>58613</xdr:rowOff>
    </xdr:from>
    <xdr:to>
      <xdr:col>40</xdr:col>
      <xdr:colOff>21981</xdr:colOff>
      <xdr:row>38</xdr:row>
      <xdr:rowOff>234460</xdr:rowOff>
    </xdr:to>
    <xdr:sp macro="" textlink="">
      <xdr:nvSpPr>
        <xdr:cNvPr id="71" name="左矢印 70"/>
        <xdr:cNvSpPr/>
      </xdr:nvSpPr>
      <xdr:spPr bwMode="auto">
        <a:xfrm>
          <a:off x="7407520" y="10074517"/>
          <a:ext cx="153865" cy="175847"/>
        </a:xfrm>
        <a:prstGeom prst="leftArrow">
          <a:avLst>
            <a:gd name="adj1" fmla="val 43104"/>
            <a:gd name="adj2" fmla="val 50000"/>
          </a:avLst>
        </a:prstGeom>
        <a:solidFill>
          <a:srgbClr val="FF66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0</xdr:colOff>
      <xdr:row>37</xdr:row>
      <xdr:rowOff>0</xdr:rowOff>
    </xdr:from>
    <xdr:to>
      <xdr:col>38</xdr:col>
      <xdr:colOff>0</xdr:colOff>
      <xdr:row>37</xdr:row>
      <xdr:rowOff>1</xdr:rowOff>
    </xdr:to>
    <xdr:cxnSp macro="">
      <xdr:nvCxnSpPr>
        <xdr:cNvPr id="5" name="直線コネクタ 4"/>
        <xdr:cNvCxnSpPr/>
      </xdr:nvCxnSpPr>
      <xdr:spPr bwMode="auto">
        <a:xfrm>
          <a:off x="5612423" y="9656885"/>
          <a:ext cx="1648558"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33</xdr:row>
      <xdr:rowOff>124557</xdr:rowOff>
    </xdr:from>
    <xdr:to>
      <xdr:col>38</xdr:col>
      <xdr:colOff>0</xdr:colOff>
      <xdr:row>34</xdr:row>
      <xdr:rowOff>0</xdr:rowOff>
    </xdr:to>
    <xdr:cxnSp macro="">
      <xdr:nvCxnSpPr>
        <xdr:cNvPr id="68" name="直線コネクタ 67"/>
        <xdr:cNvCxnSpPr/>
      </xdr:nvCxnSpPr>
      <xdr:spPr bwMode="auto">
        <a:xfrm>
          <a:off x="5612423" y="9187961"/>
          <a:ext cx="1648558"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34</xdr:row>
      <xdr:rowOff>1</xdr:rowOff>
    </xdr:from>
    <xdr:to>
      <xdr:col>34</xdr:col>
      <xdr:colOff>1</xdr:colOff>
      <xdr:row>40</xdr:row>
      <xdr:rowOff>0</xdr:rowOff>
    </xdr:to>
    <xdr:cxnSp macro="">
      <xdr:nvCxnSpPr>
        <xdr:cNvPr id="11" name="直線コネクタ 10"/>
        <xdr:cNvCxnSpPr/>
      </xdr:nvCxnSpPr>
      <xdr:spPr bwMode="auto">
        <a:xfrm flipV="1">
          <a:off x="6315808" y="9187963"/>
          <a:ext cx="1" cy="129686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30</xdr:row>
      <xdr:rowOff>0</xdr:rowOff>
    </xdr:from>
    <xdr:to>
      <xdr:col>23</xdr:col>
      <xdr:colOff>0</xdr:colOff>
      <xdr:row>40</xdr:row>
      <xdr:rowOff>0</xdr:rowOff>
    </xdr:to>
    <xdr:cxnSp macro="">
      <xdr:nvCxnSpPr>
        <xdr:cNvPr id="15" name="直線コネクタ 14"/>
        <xdr:cNvCxnSpPr/>
      </xdr:nvCxnSpPr>
      <xdr:spPr bwMode="auto">
        <a:xfrm flipV="1">
          <a:off x="4410808" y="8601808"/>
          <a:ext cx="0" cy="18830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161192</xdr:colOff>
      <xdr:row>30</xdr:row>
      <xdr:rowOff>0</xdr:rowOff>
    </xdr:from>
    <xdr:to>
      <xdr:col>6</xdr:col>
      <xdr:colOff>161192</xdr:colOff>
      <xdr:row>40</xdr:row>
      <xdr:rowOff>0</xdr:rowOff>
    </xdr:to>
    <xdr:cxnSp macro="">
      <xdr:nvCxnSpPr>
        <xdr:cNvPr id="74" name="直線コネクタ 73"/>
        <xdr:cNvCxnSpPr/>
      </xdr:nvCxnSpPr>
      <xdr:spPr bwMode="auto">
        <a:xfrm flipV="1">
          <a:off x="1765788" y="8601808"/>
          <a:ext cx="0" cy="18830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33</xdr:row>
      <xdr:rowOff>0</xdr:rowOff>
    </xdr:from>
    <xdr:to>
      <xdr:col>30</xdr:col>
      <xdr:colOff>0</xdr:colOff>
      <xdr:row>33</xdr:row>
      <xdr:rowOff>0</xdr:rowOff>
    </xdr:to>
    <xdr:cxnSp macro="">
      <xdr:nvCxnSpPr>
        <xdr:cNvPr id="20" name="直線コネクタ 19"/>
        <xdr:cNvCxnSpPr/>
      </xdr:nvCxnSpPr>
      <xdr:spPr bwMode="auto">
        <a:xfrm>
          <a:off x="446942" y="9063404"/>
          <a:ext cx="51654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36</xdr:row>
      <xdr:rowOff>0</xdr:rowOff>
    </xdr:from>
    <xdr:to>
      <xdr:col>30</xdr:col>
      <xdr:colOff>0</xdr:colOff>
      <xdr:row>36</xdr:row>
      <xdr:rowOff>0</xdr:rowOff>
    </xdr:to>
    <xdr:cxnSp macro="">
      <xdr:nvCxnSpPr>
        <xdr:cNvPr id="78" name="直線コネクタ 77"/>
        <xdr:cNvCxnSpPr/>
      </xdr:nvCxnSpPr>
      <xdr:spPr bwMode="auto">
        <a:xfrm>
          <a:off x="446942" y="9532327"/>
          <a:ext cx="51654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38</xdr:row>
      <xdr:rowOff>0</xdr:rowOff>
    </xdr:from>
    <xdr:to>
      <xdr:col>30</xdr:col>
      <xdr:colOff>0</xdr:colOff>
      <xdr:row>38</xdr:row>
      <xdr:rowOff>0</xdr:rowOff>
    </xdr:to>
    <xdr:cxnSp macro="">
      <xdr:nvCxnSpPr>
        <xdr:cNvPr id="80" name="直線コネクタ 79"/>
        <xdr:cNvCxnSpPr/>
      </xdr:nvCxnSpPr>
      <xdr:spPr bwMode="auto">
        <a:xfrm>
          <a:off x="446942" y="10015904"/>
          <a:ext cx="51654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30</xdr:row>
      <xdr:rowOff>0</xdr:rowOff>
    </xdr:from>
    <xdr:to>
      <xdr:col>28</xdr:col>
      <xdr:colOff>0</xdr:colOff>
      <xdr:row>33</xdr:row>
      <xdr:rowOff>0</xdr:rowOff>
    </xdr:to>
    <xdr:cxnSp macro="">
      <xdr:nvCxnSpPr>
        <xdr:cNvPr id="24" name="直線コネクタ 23"/>
        <xdr:cNvCxnSpPr/>
      </xdr:nvCxnSpPr>
      <xdr:spPr bwMode="auto">
        <a:xfrm flipV="1">
          <a:off x="5180135" y="8601808"/>
          <a:ext cx="0" cy="4615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718038</xdr:colOff>
      <xdr:row>19</xdr:row>
      <xdr:rowOff>0</xdr:rowOff>
    </xdr:from>
    <xdr:to>
      <xdr:col>5</xdr:col>
      <xdr:colOff>1</xdr:colOff>
      <xdr:row>30</xdr:row>
      <xdr:rowOff>0</xdr:rowOff>
    </xdr:to>
    <xdr:cxnSp macro="">
      <xdr:nvCxnSpPr>
        <xdr:cNvPr id="28" name="直線コネクタ 27"/>
        <xdr:cNvCxnSpPr/>
      </xdr:nvCxnSpPr>
      <xdr:spPr bwMode="auto">
        <a:xfrm>
          <a:off x="1480038" y="5084885"/>
          <a:ext cx="1" cy="351692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27</xdr:row>
      <xdr:rowOff>0</xdr:rowOff>
    </xdr:from>
    <xdr:to>
      <xdr:col>26</xdr:col>
      <xdr:colOff>0</xdr:colOff>
      <xdr:row>30</xdr:row>
      <xdr:rowOff>0</xdr:rowOff>
    </xdr:to>
    <xdr:cxnSp macro="">
      <xdr:nvCxnSpPr>
        <xdr:cNvPr id="34" name="直線コネクタ 33"/>
        <xdr:cNvCxnSpPr/>
      </xdr:nvCxnSpPr>
      <xdr:spPr bwMode="auto">
        <a:xfrm>
          <a:off x="4894385" y="7876442"/>
          <a:ext cx="0" cy="72536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21</xdr:row>
      <xdr:rowOff>0</xdr:rowOff>
    </xdr:from>
    <xdr:to>
      <xdr:col>4</xdr:col>
      <xdr:colOff>1</xdr:colOff>
      <xdr:row>25</xdr:row>
      <xdr:rowOff>0</xdr:rowOff>
    </xdr:to>
    <xdr:cxnSp macro="">
      <xdr:nvCxnSpPr>
        <xdr:cNvPr id="36" name="直線コネクタ 35"/>
        <xdr:cNvCxnSpPr/>
      </xdr:nvCxnSpPr>
      <xdr:spPr bwMode="auto">
        <a:xfrm>
          <a:off x="762000" y="6037385"/>
          <a:ext cx="1" cy="137013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22</xdr:row>
      <xdr:rowOff>0</xdr:rowOff>
    </xdr:from>
    <xdr:to>
      <xdr:col>38</xdr:col>
      <xdr:colOff>0</xdr:colOff>
      <xdr:row>22</xdr:row>
      <xdr:rowOff>0</xdr:rowOff>
    </xdr:to>
    <xdr:cxnSp macro="">
      <xdr:nvCxnSpPr>
        <xdr:cNvPr id="47" name="直線コネクタ 46"/>
        <xdr:cNvCxnSpPr/>
      </xdr:nvCxnSpPr>
      <xdr:spPr bwMode="auto">
        <a:xfrm>
          <a:off x="762000" y="6389077"/>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24</xdr:row>
      <xdr:rowOff>0</xdr:rowOff>
    </xdr:from>
    <xdr:to>
      <xdr:col>31</xdr:col>
      <xdr:colOff>0</xdr:colOff>
      <xdr:row>24</xdr:row>
      <xdr:rowOff>0</xdr:rowOff>
    </xdr:to>
    <xdr:cxnSp macro="">
      <xdr:nvCxnSpPr>
        <xdr:cNvPr id="89" name="直線コネクタ 88"/>
        <xdr:cNvCxnSpPr/>
      </xdr:nvCxnSpPr>
      <xdr:spPr bwMode="auto">
        <a:xfrm>
          <a:off x="762000" y="6901962"/>
          <a:ext cx="50482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25</xdr:row>
      <xdr:rowOff>0</xdr:rowOff>
    </xdr:from>
    <xdr:to>
      <xdr:col>38</xdr:col>
      <xdr:colOff>7327</xdr:colOff>
      <xdr:row>25</xdr:row>
      <xdr:rowOff>0</xdr:rowOff>
    </xdr:to>
    <xdr:cxnSp macro="">
      <xdr:nvCxnSpPr>
        <xdr:cNvPr id="90" name="直線コネクタ 89"/>
        <xdr:cNvCxnSpPr/>
      </xdr:nvCxnSpPr>
      <xdr:spPr bwMode="auto">
        <a:xfrm>
          <a:off x="446942" y="7407519"/>
          <a:ext cx="682136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14</xdr:col>
      <xdr:colOff>117230</xdr:colOff>
      <xdr:row>21</xdr:row>
      <xdr:rowOff>0</xdr:rowOff>
    </xdr:from>
    <xdr:to>
      <xdr:col>15</xdr:col>
      <xdr:colOff>1</xdr:colOff>
      <xdr:row>25</xdr:row>
      <xdr:rowOff>0</xdr:rowOff>
    </xdr:to>
    <xdr:cxnSp macro="">
      <xdr:nvCxnSpPr>
        <xdr:cNvPr id="93" name="直線コネクタ 92"/>
        <xdr:cNvCxnSpPr/>
      </xdr:nvCxnSpPr>
      <xdr:spPr bwMode="auto">
        <a:xfrm>
          <a:off x="2908788" y="6037385"/>
          <a:ext cx="1" cy="137013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197826</xdr:colOff>
      <xdr:row>21</xdr:row>
      <xdr:rowOff>0</xdr:rowOff>
    </xdr:from>
    <xdr:to>
      <xdr:col>31</xdr:col>
      <xdr:colOff>0</xdr:colOff>
      <xdr:row>25</xdr:row>
      <xdr:rowOff>0</xdr:rowOff>
    </xdr:to>
    <xdr:cxnSp macro="">
      <xdr:nvCxnSpPr>
        <xdr:cNvPr id="98" name="直線コネクタ 97"/>
        <xdr:cNvCxnSpPr/>
      </xdr:nvCxnSpPr>
      <xdr:spPr bwMode="auto">
        <a:xfrm>
          <a:off x="5810249" y="6037385"/>
          <a:ext cx="1" cy="137013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249115</xdr:colOff>
      <xdr:row>21</xdr:row>
      <xdr:rowOff>0</xdr:rowOff>
    </xdr:from>
    <xdr:to>
      <xdr:col>23</xdr:col>
      <xdr:colOff>0</xdr:colOff>
      <xdr:row>25</xdr:row>
      <xdr:rowOff>0</xdr:rowOff>
    </xdr:to>
    <xdr:cxnSp macro="">
      <xdr:nvCxnSpPr>
        <xdr:cNvPr id="99" name="直線コネクタ 98"/>
        <xdr:cNvCxnSpPr/>
      </xdr:nvCxnSpPr>
      <xdr:spPr bwMode="auto">
        <a:xfrm>
          <a:off x="4410807" y="6037385"/>
          <a:ext cx="1" cy="137013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718038</xdr:colOff>
      <xdr:row>20</xdr:row>
      <xdr:rowOff>0</xdr:rowOff>
    </xdr:from>
    <xdr:to>
      <xdr:col>38</xdr:col>
      <xdr:colOff>0</xdr:colOff>
      <xdr:row>20</xdr:row>
      <xdr:rowOff>0</xdr:rowOff>
    </xdr:to>
    <xdr:cxnSp macro="">
      <xdr:nvCxnSpPr>
        <xdr:cNvPr id="58" name="直線コネクタ 57"/>
        <xdr:cNvCxnSpPr/>
      </xdr:nvCxnSpPr>
      <xdr:spPr bwMode="auto">
        <a:xfrm>
          <a:off x="1480038" y="5656385"/>
          <a:ext cx="578094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13</xdr:col>
      <xdr:colOff>0</xdr:colOff>
      <xdr:row>19</xdr:row>
      <xdr:rowOff>0</xdr:rowOff>
    </xdr:from>
    <xdr:to>
      <xdr:col>13</xdr:col>
      <xdr:colOff>0</xdr:colOff>
      <xdr:row>21</xdr:row>
      <xdr:rowOff>0</xdr:rowOff>
    </xdr:to>
    <xdr:cxnSp macro="">
      <xdr:nvCxnSpPr>
        <xdr:cNvPr id="69" name="直線コネクタ 68"/>
        <xdr:cNvCxnSpPr/>
      </xdr:nvCxnSpPr>
      <xdr:spPr bwMode="auto">
        <a:xfrm flipV="1">
          <a:off x="2674327" y="508488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19</xdr:row>
      <xdr:rowOff>0</xdr:rowOff>
    </xdr:from>
    <xdr:to>
      <xdr:col>19</xdr:col>
      <xdr:colOff>0</xdr:colOff>
      <xdr:row>21</xdr:row>
      <xdr:rowOff>0</xdr:rowOff>
    </xdr:to>
    <xdr:cxnSp macro="">
      <xdr:nvCxnSpPr>
        <xdr:cNvPr id="100" name="直線コネクタ 99"/>
        <xdr:cNvCxnSpPr/>
      </xdr:nvCxnSpPr>
      <xdr:spPr bwMode="auto">
        <a:xfrm flipV="1">
          <a:off x="3846635" y="508488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27</xdr:col>
      <xdr:colOff>0</xdr:colOff>
      <xdr:row>19</xdr:row>
      <xdr:rowOff>0</xdr:rowOff>
    </xdr:from>
    <xdr:to>
      <xdr:col>27</xdr:col>
      <xdr:colOff>0</xdr:colOff>
      <xdr:row>21</xdr:row>
      <xdr:rowOff>0</xdr:rowOff>
    </xdr:to>
    <xdr:cxnSp macro="">
      <xdr:nvCxnSpPr>
        <xdr:cNvPr id="101" name="直線コネクタ 100"/>
        <xdr:cNvCxnSpPr/>
      </xdr:nvCxnSpPr>
      <xdr:spPr bwMode="auto">
        <a:xfrm flipV="1">
          <a:off x="4996962" y="508488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33</xdr:col>
      <xdr:colOff>0</xdr:colOff>
      <xdr:row>19</xdr:row>
      <xdr:rowOff>0</xdr:rowOff>
    </xdr:from>
    <xdr:to>
      <xdr:col>33</xdr:col>
      <xdr:colOff>0</xdr:colOff>
      <xdr:row>21</xdr:row>
      <xdr:rowOff>0</xdr:rowOff>
    </xdr:to>
    <xdr:cxnSp macro="">
      <xdr:nvCxnSpPr>
        <xdr:cNvPr id="102" name="直線コネクタ 101"/>
        <xdr:cNvCxnSpPr/>
      </xdr:nvCxnSpPr>
      <xdr:spPr bwMode="auto">
        <a:xfrm flipV="1">
          <a:off x="6103327" y="508488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xdr:row>
      <xdr:rowOff>0</xdr:rowOff>
    </xdr:from>
    <xdr:to>
      <xdr:col>4</xdr:col>
      <xdr:colOff>0</xdr:colOff>
      <xdr:row>19</xdr:row>
      <xdr:rowOff>0</xdr:rowOff>
    </xdr:to>
    <xdr:cxnSp macro="">
      <xdr:nvCxnSpPr>
        <xdr:cNvPr id="87" name="直線コネクタ 86"/>
        <xdr:cNvCxnSpPr/>
      </xdr:nvCxnSpPr>
      <xdr:spPr bwMode="auto">
        <a:xfrm>
          <a:off x="762000" y="1311519"/>
          <a:ext cx="0" cy="377336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2</xdr:row>
      <xdr:rowOff>0</xdr:rowOff>
    </xdr:from>
    <xdr:to>
      <xdr:col>9</xdr:col>
      <xdr:colOff>0</xdr:colOff>
      <xdr:row>19</xdr:row>
      <xdr:rowOff>0</xdr:rowOff>
    </xdr:to>
    <xdr:cxnSp macro="">
      <xdr:nvCxnSpPr>
        <xdr:cNvPr id="103" name="直線コネクタ 102"/>
        <xdr:cNvCxnSpPr/>
      </xdr:nvCxnSpPr>
      <xdr:spPr bwMode="auto">
        <a:xfrm>
          <a:off x="2058865" y="278423"/>
          <a:ext cx="0" cy="480646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2</xdr:row>
      <xdr:rowOff>0</xdr:rowOff>
    </xdr:from>
    <xdr:to>
      <xdr:col>30</xdr:col>
      <xdr:colOff>0</xdr:colOff>
      <xdr:row>19</xdr:row>
      <xdr:rowOff>0</xdr:rowOff>
    </xdr:to>
    <xdr:cxnSp macro="">
      <xdr:nvCxnSpPr>
        <xdr:cNvPr id="104" name="直線コネクタ 103"/>
        <xdr:cNvCxnSpPr/>
      </xdr:nvCxnSpPr>
      <xdr:spPr bwMode="auto">
        <a:xfrm>
          <a:off x="5612423" y="278423"/>
          <a:ext cx="0" cy="480646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2</xdr:row>
      <xdr:rowOff>0</xdr:rowOff>
    </xdr:from>
    <xdr:to>
      <xdr:col>19</xdr:col>
      <xdr:colOff>0</xdr:colOff>
      <xdr:row>4</xdr:row>
      <xdr:rowOff>0</xdr:rowOff>
    </xdr:to>
    <xdr:cxnSp macro="">
      <xdr:nvCxnSpPr>
        <xdr:cNvPr id="108" name="直線コネクタ 107"/>
        <xdr:cNvCxnSpPr/>
      </xdr:nvCxnSpPr>
      <xdr:spPr bwMode="auto">
        <a:xfrm>
          <a:off x="3846635" y="278423"/>
          <a:ext cx="0" cy="10330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2</xdr:row>
      <xdr:rowOff>534865</xdr:rowOff>
    </xdr:from>
    <xdr:to>
      <xdr:col>38</xdr:col>
      <xdr:colOff>0</xdr:colOff>
      <xdr:row>2</xdr:row>
      <xdr:rowOff>534865</xdr:rowOff>
    </xdr:to>
    <xdr:cxnSp macro="">
      <xdr:nvCxnSpPr>
        <xdr:cNvPr id="110" name="直線コネクタ 109"/>
        <xdr:cNvCxnSpPr/>
      </xdr:nvCxnSpPr>
      <xdr:spPr bwMode="auto">
        <a:xfrm>
          <a:off x="2058865" y="813288"/>
          <a:ext cx="520211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0</xdr:rowOff>
    </xdr:from>
    <xdr:to>
      <xdr:col>38</xdr:col>
      <xdr:colOff>0</xdr:colOff>
      <xdr:row>5</xdr:row>
      <xdr:rowOff>0</xdr:rowOff>
    </xdr:to>
    <xdr:cxnSp macro="">
      <xdr:nvCxnSpPr>
        <xdr:cNvPr id="112" name="直線コネクタ 111"/>
        <xdr:cNvCxnSpPr/>
      </xdr:nvCxnSpPr>
      <xdr:spPr bwMode="auto">
        <a:xfrm>
          <a:off x="762000" y="1567962"/>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8</xdr:row>
      <xdr:rowOff>0</xdr:rowOff>
    </xdr:from>
    <xdr:to>
      <xdr:col>38</xdr:col>
      <xdr:colOff>0</xdr:colOff>
      <xdr:row>8</xdr:row>
      <xdr:rowOff>0</xdr:rowOff>
    </xdr:to>
    <xdr:cxnSp macro="">
      <xdr:nvCxnSpPr>
        <xdr:cNvPr id="113" name="直線コネクタ 112"/>
        <xdr:cNvCxnSpPr/>
      </xdr:nvCxnSpPr>
      <xdr:spPr bwMode="auto">
        <a:xfrm>
          <a:off x="762000" y="2300654"/>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9</xdr:row>
      <xdr:rowOff>0</xdr:rowOff>
    </xdr:from>
    <xdr:to>
      <xdr:col>38</xdr:col>
      <xdr:colOff>0</xdr:colOff>
      <xdr:row>9</xdr:row>
      <xdr:rowOff>0</xdr:rowOff>
    </xdr:to>
    <xdr:cxnSp macro="">
      <xdr:nvCxnSpPr>
        <xdr:cNvPr id="114" name="直線コネクタ 113"/>
        <xdr:cNvCxnSpPr/>
      </xdr:nvCxnSpPr>
      <xdr:spPr bwMode="auto">
        <a:xfrm>
          <a:off x="762000" y="2659673"/>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10</xdr:row>
      <xdr:rowOff>0</xdr:rowOff>
    </xdr:from>
    <xdr:to>
      <xdr:col>38</xdr:col>
      <xdr:colOff>0</xdr:colOff>
      <xdr:row>10</xdr:row>
      <xdr:rowOff>0</xdr:rowOff>
    </xdr:to>
    <xdr:cxnSp macro="">
      <xdr:nvCxnSpPr>
        <xdr:cNvPr id="115" name="直線コネクタ 114"/>
        <xdr:cNvCxnSpPr/>
      </xdr:nvCxnSpPr>
      <xdr:spPr bwMode="auto">
        <a:xfrm>
          <a:off x="762000" y="3018692"/>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11</xdr:row>
      <xdr:rowOff>0</xdr:rowOff>
    </xdr:from>
    <xdr:to>
      <xdr:col>38</xdr:col>
      <xdr:colOff>0</xdr:colOff>
      <xdr:row>11</xdr:row>
      <xdr:rowOff>0</xdr:rowOff>
    </xdr:to>
    <xdr:cxnSp macro="">
      <xdr:nvCxnSpPr>
        <xdr:cNvPr id="116" name="直線コネクタ 115"/>
        <xdr:cNvCxnSpPr/>
      </xdr:nvCxnSpPr>
      <xdr:spPr bwMode="auto">
        <a:xfrm>
          <a:off x="762000" y="3377712"/>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4</xdr:row>
      <xdr:rowOff>0</xdr:rowOff>
    </xdr:from>
    <xdr:to>
      <xdr:col>38</xdr:col>
      <xdr:colOff>0</xdr:colOff>
      <xdr:row>4</xdr:row>
      <xdr:rowOff>0</xdr:rowOff>
    </xdr:to>
    <xdr:cxnSp macro="">
      <xdr:nvCxnSpPr>
        <xdr:cNvPr id="125" name="直線コネクタ 124"/>
        <xdr:cNvCxnSpPr/>
      </xdr:nvCxnSpPr>
      <xdr:spPr bwMode="auto">
        <a:xfrm>
          <a:off x="446942" y="1311519"/>
          <a:ext cx="681403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12</xdr:row>
      <xdr:rowOff>0</xdr:rowOff>
    </xdr:from>
    <xdr:to>
      <xdr:col>38</xdr:col>
      <xdr:colOff>0</xdr:colOff>
      <xdr:row>12</xdr:row>
      <xdr:rowOff>0</xdr:rowOff>
    </xdr:to>
    <xdr:cxnSp macro="">
      <xdr:nvCxnSpPr>
        <xdr:cNvPr id="132" name="直線コネクタ 131"/>
        <xdr:cNvCxnSpPr/>
      </xdr:nvCxnSpPr>
      <xdr:spPr bwMode="auto">
        <a:xfrm>
          <a:off x="446942" y="3736731"/>
          <a:ext cx="681403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30</xdr:row>
      <xdr:rowOff>0</xdr:rowOff>
    </xdr:from>
    <xdr:to>
      <xdr:col>38</xdr:col>
      <xdr:colOff>0</xdr:colOff>
      <xdr:row>30</xdr:row>
      <xdr:rowOff>1</xdr:rowOff>
    </xdr:to>
    <xdr:cxnSp macro="">
      <xdr:nvCxnSpPr>
        <xdr:cNvPr id="119" name="直線コネクタ 118"/>
        <xdr:cNvCxnSpPr/>
      </xdr:nvCxnSpPr>
      <xdr:spPr bwMode="auto">
        <a:xfrm>
          <a:off x="131885" y="8601808"/>
          <a:ext cx="7129096" cy="1"/>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19</xdr:row>
      <xdr:rowOff>0</xdr:rowOff>
    </xdr:from>
    <xdr:to>
      <xdr:col>38</xdr:col>
      <xdr:colOff>0</xdr:colOff>
      <xdr:row>19</xdr:row>
      <xdr:rowOff>1</xdr:rowOff>
    </xdr:to>
    <xdr:cxnSp macro="">
      <xdr:nvCxnSpPr>
        <xdr:cNvPr id="121" name="直線コネクタ 120"/>
        <xdr:cNvCxnSpPr/>
      </xdr:nvCxnSpPr>
      <xdr:spPr bwMode="auto">
        <a:xfrm>
          <a:off x="131885" y="5084885"/>
          <a:ext cx="7129096" cy="1"/>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30</xdr:row>
      <xdr:rowOff>0</xdr:rowOff>
    </xdr:from>
    <xdr:to>
      <xdr:col>30</xdr:col>
      <xdr:colOff>0</xdr:colOff>
      <xdr:row>40</xdr:row>
      <xdr:rowOff>0</xdr:rowOff>
    </xdr:to>
    <xdr:cxnSp macro="">
      <xdr:nvCxnSpPr>
        <xdr:cNvPr id="123" name="直線コネクタ 122"/>
        <xdr:cNvCxnSpPr/>
      </xdr:nvCxnSpPr>
      <xdr:spPr bwMode="auto">
        <a:xfrm>
          <a:off x="5612423" y="8601808"/>
          <a:ext cx="0" cy="1883019"/>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xdr:row>
      <xdr:rowOff>0</xdr:rowOff>
    </xdr:from>
    <xdr:to>
      <xdr:col>3</xdr:col>
      <xdr:colOff>0</xdr:colOff>
      <xdr:row>40</xdr:row>
      <xdr:rowOff>0</xdr:rowOff>
    </xdr:to>
    <xdr:cxnSp macro="">
      <xdr:nvCxnSpPr>
        <xdr:cNvPr id="128" name="直線コネクタ 127"/>
        <xdr:cNvCxnSpPr/>
      </xdr:nvCxnSpPr>
      <xdr:spPr bwMode="auto">
        <a:xfrm>
          <a:off x="446942" y="278423"/>
          <a:ext cx="0" cy="10206404"/>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27</xdr:row>
      <xdr:rowOff>0</xdr:rowOff>
    </xdr:from>
    <xdr:to>
      <xdr:col>38</xdr:col>
      <xdr:colOff>0</xdr:colOff>
      <xdr:row>27</xdr:row>
      <xdr:rowOff>0</xdr:rowOff>
    </xdr:to>
    <xdr:cxnSp macro="">
      <xdr:nvCxnSpPr>
        <xdr:cNvPr id="131" name="直線コネクタ 130"/>
        <xdr:cNvCxnSpPr/>
      </xdr:nvCxnSpPr>
      <xdr:spPr bwMode="auto">
        <a:xfrm>
          <a:off x="446942" y="7876442"/>
          <a:ext cx="681403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21</xdr:row>
      <xdr:rowOff>0</xdr:rowOff>
    </xdr:from>
    <xdr:to>
      <xdr:col>38</xdr:col>
      <xdr:colOff>0</xdr:colOff>
      <xdr:row>21</xdr:row>
      <xdr:rowOff>0</xdr:rowOff>
    </xdr:to>
    <xdr:cxnSp macro="">
      <xdr:nvCxnSpPr>
        <xdr:cNvPr id="133" name="直線コネクタ 132"/>
        <xdr:cNvCxnSpPr/>
      </xdr:nvCxnSpPr>
      <xdr:spPr bwMode="auto">
        <a:xfrm>
          <a:off x="446942" y="6037385"/>
          <a:ext cx="681403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15</xdr:row>
      <xdr:rowOff>0</xdr:rowOff>
    </xdr:from>
    <xdr:to>
      <xdr:col>38</xdr:col>
      <xdr:colOff>0</xdr:colOff>
      <xdr:row>15</xdr:row>
      <xdr:rowOff>0</xdr:rowOff>
    </xdr:to>
    <xdr:cxnSp macro="">
      <xdr:nvCxnSpPr>
        <xdr:cNvPr id="134" name="直線コネクタ 133"/>
        <xdr:cNvCxnSpPr/>
      </xdr:nvCxnSpPr>
      <xdr:spPr bwMode="auto">
        <a:xfrm>
          <a:off x="762000" y="4403481"/>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xdr:row>
      <xdr:rowOff>87922</xdr:rowOff>
    </xdr:from>
    <xdr:to>
      <xdr:col>38</xdr:col>
      <xdr:colOff>0</xdr:colOff>
      <xdr:row>40</xdr:row>
      <xdr:rowOff>0</xdr:rowOff>
    </xdr:to>
    <xdr:sp macro="" textlink="">
      <xdr:nvSpPr>
        <xdr:cNvPr id="135" name="正方形/長方形 134"/>
        <xdr:cNvSpPr/>
      </xdr:nvSpPr>
      <xdr:spPr bwMode="auto">
        <a:xfrm>
          <a:off x="131885" y="278422"/>
          <a:ext cx="7129096" cy="10206405"/>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0</xdr:colOff>
      <xdr:row>13</xdr:row>
      <xdr:rowOff>0</xdr:rowOff>
    </xdr:from>
    <xdr:to>
      <xdr:col>38</xdr:col>
      <xdr:colOff>0</xdr:colOff>
      <xdr:row>13</xdr:row>
      <xdr:rowOff>0</xdr:rowOff>
    </xdr:to>
    <xdr:cxnSp macro="">
      <xdr:nvCxnSpPr>
        <xdr:cNvPr id="137" name="直線コネクタ 136"/>
        <xdr:cNvCxnSpPr/>
      </xdr:nvCxnSpPr>
      <xdr:spPr bwMode="auto">
        <a:xfrm>
          <a:off x="5612423" y="3985846"/>
          <a:ext cx="16485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16</xdr:row>
      <xdr:rowOff>0</xdr:rowOff>
    </xdr:from>
    <xdr:to>
      <xdr:col>38</xdr:col>
      <xdr:colOff>0</xdr:colOff>
      <xdr:row>16</xdr:row>
      <xdr:rowOff>0</xdr:rowOff>
    </xdr:to>
    <xdr:cxnSp macro="">
      <xdr:nvCxnSpPr>
        <xdr:cNvPr id="139" name="直線コネクタ 138"/>
        <xdr:cNvCxnSpPr/>
      </xdr:nvCxnSpPr>
      <xdr:spPr bwMode="auto">
        <a:xfrm>
          <a:off x="5612423" y="4667250"/>
          <a:ext cx="16485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editAs="oneCell">
    <xdr:from>
      <xdr:col>12</xdr:col>
      <xdr:colOff>205153</xdr:colOff>
      <xdr:row>9</xdr:row>
      <xdr:rowOff>351693</xdr:rowOff>
    </xdr:from>
    <xdr:to>
      <xdr:col>28</xdr:col>
      <xdr:colOff>187571</xdr:colOff>
      <xdr:row>13</xdr:row>
      <xdr:rowOff>220440</xdr:rowOff>
    </xdr:to>
    <xdr:pic>
      <xdr:nvPicPr>
        <xdr:cNvPr id="57" name="図 56"/>
        <xdr:cNvPicPr>
          <a:picLocks noChangeAspect="1"/>
        </xdr:cNvPicPr>
      </xdr:nvPicPr>
      <xdr:blipFill>
        <a:blip xmlns:r="http://schemas.openxmlformats.org/officeDocument/2006/relationships" r:embed="rId3"/>
        <a:stretch>
          <a:fillRect/>
        </a:stretch>
      </xdr:blipFill>
      <xdr:spPr>
        <a:xfrm>
          <a:off x="2630365" y="3011366"/>
          <a:ext cx="2737341" cy="1194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153865</xdr:colOff>
      <xdr:row>34</xdr:row>
      <xdr:rowOff>109903</xdr:rowOff>
    </xdr:from>
    <xdr:to>
      <xdr:col>10</xdr:col>
      <xdr:colOff>43962</xdr:colOff>
      <xdr:row>36</xdr:row>
      <xdr:rowOff>118484</xdr:rowOff>
    </xdr:to>
    <xdr:sp macro="" textlink="">
      <xdr:nvSpPr>
        <xdr:cNvPr id="2" name="大かっこ 53"/>
        <xdr:cNvSpPr>
          <a:spLocks noChangeArrowheads="1"/>
        </xdr:cNvSpPr>
      </xdr:nvSpPr>
      <xdr:spPr bwMode="auto">
        <a:xfrm>
          <a:off x="1121019" y="6836018"/>
          <a:ext cx="835270" cy="228389"/>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161192</xdr:colOff>
      <xdr:row>48</xdr:row>
      <xdr:rowOff>117230</xdr:rowOff>
    </xdr:from>
    <xdr:to>
      <xdr:col>10</xdr:col>
      <xdr:colOff>29307</xdr:colOff>
      <xdr:row>50</xdr:row>
      <xdr:rowOff>125811</xdr:rowOff>
    </xdr:to>
    <xdr:sp macro="" textlink="">
      <xdr:nvSpPr>
        <xdr:cNvPr id="3" name="大かっこ 53"/>
        <xdr:cNvSpPr>
          <a:spLocks noChangeArrowheads="1"/>
        </xdr:cNvSpPr>
      </xdr:nvSpPr>
      <xdr:spPr bwMode="auto">
        <a:xfrm>
          <a:off x="1128346" y="8931518"/>
          <a:ext cx="813288" cy="228389"/>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14652</xdr:colOff>
      <xdr:row>33</xdr:row>
      <xdr:rowOff>1</xdr:rowOff>
    </xdr:from>
    <xdr:to>
      <xdr:col>22</xdr:col>
      <xdr:colOff>197826</xdr:colOff>
      <xdr:row>33</xdr:row>
      <xdr:rowOff>1</xdr:rowOff>
    </xdr:to>
    <xdr:cxnSp macro="">
      <xdr:nvCxnSpPr>
        <xdr:cNvPr id="4" name="直線コネクタ 3"/>
        <xdr:cNvCxnSpPr/>
      </xdr:nvCxnSpPr>
      <xdr:spPr bwMode="auto">
        <a:xfrm>
          <a:off x="3582864" y="6528289"/>
          <a:ext cx="18317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29</xdr:col>
      <xdr:colOff>29305</xdr:colOff>
      <xdr:row>33</xdr:row>
      <xdr:rowOff>1</xdr:rowOff>
    </xdr:from>
    <xdr:to>
      <xdr:col>30</xdr:col>
      <xdr:colOff>109904</xdr:colOff>
      <xdr:row>33</xdr:row>
      <xdr:rowOff>1</xdr:rowOff>
    </xdr:to>
    <xdr:cxnSp macro="">
      <xdr:nvCxnSpPr>
        <xdr:cNvPr id="5" name="直線コネクタ 4"/>
        <xdr:cNvCxnSpPr/>
      </xdr:nvCxnSpPr>
      <xdr:spPr bwMode="auto">
        <a:xfrm>
          <a:off x="4498728" y="6528289"/>
          <a:ext cx="146541"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21978</xdr:colOff>
      <xdr:row>33</xdr:row>
      <xdr:rowOff>1</xdr:rowOff>
    </xdr:from>
    <xdr:to>
      <xdr:col>34</xdr:col>
      <xdr:colOff>205153</xdr:colOff>
      <xdr:row>33</xdr:row>
      <xdr:rowOff>1</xdr:rowOff>
    </xdr:to>
    <xdr:cxnSp macro="">
      <xdr:nvCxnSpPr>
        <xdr:cNvPr id="6" name="直線コネクタ 5"/>
        <xdr:cNvCxnSpPr/>
      </xdr:nvCxnSpPr>
      <xdr:spPr bwMode="auto">
        <a:xfrm>
          <a:off x="5392613" y="6528289"/>
          <a:ext cx="18317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22</xdr:col>
      <xdr:colOff>14652</xdr:colOff>
      <xdr:row>47</xdr:row>
      <xdr:rowOff>1</xdr:rowOff>
    </xdr:from>
    <xdr:to>
      <xdr:col>22</xdr:col>
      <xdr:colOff>197826</xdr:colOff>
      <xdr:row>47</xdr:row>
      <xdr:rowOff>1</xdr:rowOff>
    </xdr:to>
    <xdr:cxnSp macro="">
      <xdr:nvCxnSpPr>
        <xdr:cNvPr id="7" name="直線コネクタ 6"/>
        <xdr:cNvCxnSpPr/>
      </xdr:nvCxnSpPr>
      <xdr:spPr bwMode="auto">
        <a:xfrm>
          <a:off x="3582864" y="8616463"/>
          <a:ext cx="18317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29</xdr:col>
      <xdr:colOff>14651</xdr:colOff>
      <xdr:row>47</xdr:row>
      <xdr:rowOff>1</xdr:rowOff>
    </xdr:from>
    <xdr:to>
      <xdr:col>30</xdr:col>
      <xdr:colOff>117231</xdr:colOff>
      <xdr:row>47</xdr:row>
      <xdr:rowOff>1</xdr:rowOff>
    </xdr:to>
    <xdr:cxnSp macro="">
      <xdr:nvCxnSpPr>
        <xdr:cNvPr id="8" name="直線コネクタ 7"/>
        <xdr:cNvCxnSpPr/>
      </xdr:nvCxnSpPr>
      <xdr:spPr bwMode="auto">
        <a:xfrm>
          <a:off x="4286247" y="8469924"/>
          <a:ext cx="16852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21978</xdr:colOff>
      <xdr:row>47</xdr:row>
      <xdr:rowOff>1</xdr:rowOff>
    </xdr:from>
    <xdr:to>
      <xdr:col>34</xdr:col>
      <xdr:colOff>205153</xdr:colOff>
      <xdr:row>47</xdr:row>
      <xdr:rowOff>1</xdr:rowOff>
    </xdr:to>
    <xdr:cxnSp macro="">
      <xdr:nvCxnSpPr>
        <xdr:cNvPr id="9" name="直線コネクタ 8"/>
        <xdr:cNvCxnSpPr/>
      </xdr:nvCxnSpPr>
      <xdr:spPr bwMode="auto">
        <a:xfrm>
          <a:off x="5194786" y="8469924"/>
          <a:ext cx="18317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39</xdr:col>
      <xdr:colOff>146538</xdr:colOff>
      <xdr:row>29</xdr:row>
      <xdr:rowOff>29308</xdr:rowOff>
    </xdr:from>
    <xdr:to>
      <xdr:col>43</xdr:col>
      <xdr:colOff>205153</xdr:colOff>
      <xdr:row>31</xdr:row>
      <xdr:rowOff>131884</xdr:rowOff>
    </xdr:to>
    <xdr:sp macro="" textlink="">
      <xdr:nvSpPr>
        <xdr:cNvPr id="10" name="大かっこ 454"/>
        <xdr:cNvSpPr>
          <a:spLocks noChangeArrowheads="1"/>
        </xdr:cNvSpPr>
      </xdr:nvSpPr>
      <xdr:spPr bwMode="auto">
        <a:xfrm>
          <a:off x="6440365" y="6117981"/>
          <a:ext cx="681403" cy="322384"/>
        </a:xfrm>
        <a:prstGeom prst="bracketPair">
          <a:avLst>
            <a:gd name="adj" fmla="val 1061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161192</xdr:colOff>
      <xdr:row>43</xdr:row>
      <xdr:rowOff>29308</xdr:rowOff>
    </xdr:from>
    <xdr:to>
      <xdr:col>43</xdr:col>
      <xdr:colOff>205153</xdr:colOff>
      <xdr:row>45</xdr:row>
      <xdr:rowOff>131884</xdr:rowOff>
    </xdr:to>
    <xdr:sp macro="" textlink="">
      <xdr:nvSpPr>
        <xdr:cNvPr id="11" name="大かっこ 454"/>
        <xdr:cNvSpPr>
          <a:spLocks noChangeArrowheads="1"/>
        </xdr:cNvSpPr>
      </xdr:nvSpPr>
      <xdr:spPr bwMode="auto">
        <a:xfrm>
          <a:off x="6455019" y="8206154"/>
          <a:ext cx="666749" cy="322384"/>
        </a:xfrm>
        <a:prstGeom prst="bracketPair">
          <a:avLst>
            <a:gd name="adj" fmla="val 1061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175846</xdr:colOff>
      <xdr:row>36</xdr:row>
      <xdr:rowOff>0</xdr:rowOff>
    </xdr:from>
    <xdr:to>
      <xdr:col>31</xdr:col>
      <xdr:colOff>87923</xdr:colOff>
      <xdr:row>36</xdr:row>
      <xdr:rowOff>0</xdr:rowOff>
    </xdr:to>
    <xdr:cxnSp macro="">
      <xdr:nvCxnSpPr>
        <xdr:cNvPr id="12" name="直線コネクタ 11"/>
        <xdr:cNvCxnSpPr/>
      </xdr:nvCxnSpPr>
      <xdr:spPr bwMode="auto">
        <a:xfrm>
          <a:off x="3744058" y="6945923"/>
          <a:ext cx="100378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23</xdr:col>
      <xdr:colOff>43962</xdr:colOff>
      <xdr:row>35</xdr:row>
      <xdr:rowOff>0</xdr:rowOff>
    </xdr:from>
    <xdr:to>
      <xdr:col>24</xdr:col>
      <xdr:colOff>58615</xdr:colOff>
      <xdr:row>35</xdr:row>
      <xdr:rowOff>0</xdr:rowOff>
    </xdr:to>
    <xdr:cxnSp macro="">
      <xdr:nvCxnSpPr>
        <xdr:cNvPr id="13" name="直線コネクタ 12"/>
        <xdr:cNvCxnSpPr/>
      </xdr:nvCxnSpPr>
      <xdr:spPr bwMode="auto">
        <a:xfrm>
          <a:off x="3824654" y="6850673"/>
          <a:ext cx="14653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26</xdr:col>
      <xdr:colOff>7327</xdr:colOff>
      <xdr:row>35</xdr:row>
      <xdr:rowOff>0</xdr:rowOff>
    </xdr:from>
    <xdr:to>
      <xdr:col>27</xdr:col>
      <xdr:colOff>58615</xdr:colOff>
      <xdr:row>35</xdr:row>
      <xdr:rowOff>0</xdr:rowOff>
    </xdr:to>
    <xdr:cxnSp macro="">
      <xdr:nvCxnSpPr>
        <xdr:cNvPr id="14" name="直線コネクタ 13"/>
        <xdr:cNvCxnSpPr/>
      </xdr:nvCxnSpPr>
      <xdr:spPr bwMode="auto">
        <a:xfrm>
          <a:off x="4176346" y="6850673"/>
          <a:ext cx="183173"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29</xdr:col>
      <xdr:colOff>29306</xdr:colOff>
      <xdr:row>35</xdr:row>
      <xdr:rowOff>0</xdr:rowOff>
    </xdr:from>
    <xdr:to>
      <xdr:col>30</xdr:col>
      <xdr:colOff>117231</xdr:colOff>
      <xdr:row>35</xdr:row>
      <xdr:rowOff>0</xdr:rowOff>
    </xdr:to>
    <xdr:cxnSp macro="">
      <xdr:nvCxnSpPr>
        <xdr:cNvPr id="15" name="直線コネクタ 14"/>
        <xdr:cNvCxnSpPr/>
      </xdr:nvCxnSpPr>
      <xdr:spPr bwMode="auto">
        <a:xfrm>
          <a:off x="4498729" y="6850673"/>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31</xdr:col>
      <xdr:colOff>21981</xdr:colOff>
      <xdr:row>52</xdr:row>
      <xdr:rowOff>0</xdr:rowOff>
    </xdr:from>
    <xdr:to>
      <xdr:col>36</xdr:col>
      <xdr:colOff>124558</xdr:colOff>
      <xdr:row>52</xdr:row>
      <xdr:rowOff>0</xdr:rowOff>
    </xdr:to>
    <xdr:cxnSp macro="">
      <xdr:nvCxnSpPr>
        <xdr:cNvPr id="20" name="直線コネクタ 19"/>
        <xdr:cNvCxnSpPr/>
      </xdr:nvCxnSpPr>
      <xdr:spPr bwMode="auto">
        <a:xfrm>
          <a:off x="4484077" y="9283212"/>
          <a:ext cx="117963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32</xdr:col>
      <xdr:colOff>0</xdr:colOff>
      <xdr:row>1</xdr:row>
      <xdr:rowOff>0</xdr:rowOff>
    </xdr:from>
    <xdr:to>
      <xdr:col>44</xdr:col>
      <xdr:colOff>0</xdr:colOff>
      <xdr:row>1</xdr:row>
      <xdr:rowOff>0</xdr:rowOff>
    </xdr:to>
    <xdr:cxnSp macro="">
      <xdr:nvCxnSpPr>
        <xdr:cNvPr id="221" name="直線コネクタ 220"/>
        <xdr:cNvCxnSpPr/>
      </xdr:nvCxnSpPr>
      <xdr:spPr bwMode="auto">
        <a:xfrm>
          <a:off x="4777154" y="373673"/>
          <a:ext cx="2403231"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editAs="oneCell">
    <xdr:from>
      <xdr:col>0</xdr:col>
      <xdr:colOff>87923</xdr:colOff>
      <xdr:row>7</xdr:row>
      <xdr:rowOff>102577</xdr:rowOff>
    </xdr:from>
    <xdr:to>
      <xdr:col>2</xdr:col>
      <xdr:colOff>51419</xdr:colOff>
      <xdr:row>8</xdr:row>
      <xdr:rowOff>133914</xdr:rowOff>
    </xdr:to>
    <xdr:sp macro="" textlink="">
      <xdr:nvSpPr>
        <xdr:cNvPr id="225" name="テキスト ボックス 224"/>
        <xdr:cNvSpPr txBox="1">
          <a:spLocks noChangeAspect="1"/>
        </xdr:cNvSpPr>
      </xdr:nvSpPr>
      <xdr:spPr>
        <a:xfrm>
          <a:off x="285750" y="1597269"/>
          <a:ext cx="307861" cy="19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clientData/>
  </xdr:twoCellAnchor>
  <xdr:twoCellAnchor editAs="oneCell">
    <xdr:from>
      <xdr:col>1</xdr:col>
      <xdr:colOff>168518</xdr:colOff>
      <xdr:row>28</xdr:row>
      <xdr:rowOff>58615</xdr:rowOff>
    </xdr:from>
    <xdr:to>
      <xdr:col>3</xdr:col>
      <xdr:colOff>51417</xdr:colOff>
      <xdr:row>30</xdr:row>
      <xdr:rowOff>2356</xdr:rowOff>
    </xdr:to>
    <xdr:sp macro="" textlink="">
      <xdr:nvSpPr>
        <xdr:cNvPr id="226" name="テキスト ボックス 225"/>
        <xdr:cNvSpPr txBox="1"/>
      </xdr:nvSpPr>
      <xdr:spPr>
        <a:xfrm>
          <a:off x="498230" y="6000750"/>
          <a:ext cx="307860" cy="207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xdr:from>
      <xdr:col>22</xdr:col>
      <xdr:colOff>175846</xdr:colOff>
      <xdr:row>50</xdr:row>
      <xdr:rowOff>0</xdr:rowOff>
    </xdr:from>
    <xdr:to>
      <xdr:col>31</xdr:col>
      <xdr:colOff>87923</xdr:colOff>
      <xdr:row>50</xdr:row>
      <xdr:rowOff>0</xdr:rowOff>
    </xdr:to>
    <xdr:cxnSp macro="">
      <xdr:nvCxnSpPr>
        <xdr:cNvPr id="239" name="直線コネクタ 238"/>
        <xdr:cNvCxnSpPr/>
      </xdr:nvCxnSpPr>
      <xdr:spPr bwMode="auto">
        <a:xfrm>
          <a:off x="3744058" y="6945923"/>
          <a:ext cx="100378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23</xdr:col>
      <xdr:colOff>43962</xdr:colOff>
      <xdr:row>49</xdr:row>
      <xdr:rowOff>0</xdr:rowOff>
    </xdr:from>
    <xdr:to>
      <xdr:col>24</xdr:col>
      <xdr:colOff>58615</xdr:colOff>
      <xdr:row>49</xdr:row>
      <xdr:rowOff>0</xdr:rowOff>
    </xdr:to>
    <xdr:cxnSp macro="">
      <xdr:nvCxnSpPr>
        <xdr:cNvPr id="240" name="直線コネクタ 239"/>
        <xdr:cNvCxnSpPr/>
      </xdr:nvCxnSpPr>
      <xdr:spPr bwMode="auto">
        <a:xfrm>
          <a:off x="3824654" y="6850673"/>
          <a:ext cx="14653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26</xdr:col>
      <xdr:colOff>7327</xdr:colOff>
      <xdr:row>49</xdr:row>
      <xdr:rowOff>0</xdr:rowOff>
    </xdr:from>
    <xdr:to>
      <xdr:col>27</xdr:col>
      <xdr:colOff>58615</xdr:colOff>
      <xdr:row>49</xdr:row>
      <xdr:rowOff>0</xdr:rowOff>
    </xdr:to>
    <xdr:cxnSp macro="">
      <xdr:nvCxnSpPr>
        <xdr:cNvPr id="241" name="直線コネクタ 240"/>
        <xdr:cNvCxnSpPr/>
      </xdr:nvCxnSpPr>
      <xdr:spPr bwMode="auto">
        <a:xfrm>
          <a:off x="4176346" y="6850673"/>
          <a:ext cx="183173"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29</xdr:col>
      <xdr:colOff>29306</xdr:colOff>
      <xdr:row>49</xdr:row>
      <xdr:rowOff>0</xdr:rowOff>
    </xdr:from>
    <xdr:to>
      <xdr:col>30</xdr:col>
      <xdr:colOff>117231</xdr:colOff>
      <xdr:row>49</xdr:row>
      <xdr:rowOff>0</xdr:rowOff>
    </xdr:to>
    <xdr:cxnSp macro="">
      <xdr:nvCxnSpPr>
        <xdr:cNvPr id="242" name="直線コネクタ 241"/>
        <xdr:cNvCxnSpPr/>
      </xdr:nvCxnSpPr>
      <xdr:spPr bwMode="auto">
        <a:xfrm>
          <a:off x="4498729" y="6850673"/>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7326</xdr:colOff>
      <xdr:row>4</xdr:row>
      <xdr:rowOff>109903</xdr:rowOff>
    </xdr:from>
    <xdr:to>
      <xdr:col>47</xdr:col>
      <xdr:colOff>461724</xdr:colOff>
      <xdr:row>5</xdr:row>
      <xdr:rowOff>185528</xdr:rowOff>
    </xdr:to>
    <xdr:grpSp>
      <xdr:nvGrpSpPr>
        <xdr:cNvPr id="16" name="グループ化 15"/>
        <xdr:cNvGrpSpPr/>
      </xdr:nvGrpSpPr>
      <xdr:grpSpPr>
        <a:xfrm>
          <a:off x="7480788" y="754672"/>
          <a:ext cx="454398" cy="207510"/>
          <a:chOff x="7488115" y="783980"/>
          <a:chExt cx="454398" cy="207510"/>
        </a:xfrm>
      </xdr:grpSpPr>
      <xdr:sp macro="" textlink="">
        <xdr:nvSpPr>
          <xdr:cNvPr id="177" name="テキスト ボックス 176"/>
          <xdr:cNvSpPr txBox="1">
            <a:spLocks noChangeAspect="1"/>
          </xdr:cNvSpPr>
        </xdr:nvSpPr>
        <xdr:spPr>
          <a:xfrm>
            <a:off x="7488115" y="783981"/>
            <a:ext cx="307861" cy="19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sp macro="" textlink="">
        <xdr:nvSpPr>
          <xdr:cNvPr id="179" name="テキスト ボックス 178"/>
          <xdr:cNvSpPr txBox="1"/>
        </xdr:nvSpPr>
        <xdr:spPr>
          <a:xfrm>
            <a:off x="7634653" y="783980"/>
            <a:ext cx="307860" cy="207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grpSp>
    <xdr:clientData/>
  </xdr:twoCellAnchor>
  <xdr:twoCellAnchor>
    <xdr:from>
      <xdr:col>47</xdr:col>
      <xdr:colOff>21980</xdr:colOff>
      <xdr:row>20</xdr:row>
      <xdr:rowOff>14654</xdr:rowOff>
    </xdr:from>
    <xdr:to>
      <xdr:col>48</xdr:col>
      <xdr:colOff>300403</xdr:colOff>
      <xdr:row>20</xdr:row>
      <xdr:rowOff>241789</xdr:rowOff>
    </xdr:to>
    <xdr:sp macro="" textlink="">
      <xdr:nvSpPr>
        <xdr:cNvPr id="128" name="額縁 127">
          <a:hlinkClick xmlns:r="http://schemas.openxmlformats.org/officeDocument/2006/relationships" r:id="rId1"/>
        </xdr:cNvPr>
        <xdr:cNvSpPr/>
      </xdr:nvSpPr>
      <xdr:spPr bwMode="auto">
        <a:xfrm>
          <a:off x="7495442" y="3890596"/>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１表の２へ</a:t>
          </a:r>
        </a:p>
      </xdr:txBody>
    </xdr:sp>
    <xdr:clientData/>
  </xdr:twoCellAnchor>
  <xdr:twoCellAnchor>
    <xdr:from>
      <xdr:col>46</xdr:col>
      <xdr:colOff>197826</xdr:colOff>
      <xdr:row>15</xdr:row>
      <xdr:rowOff>102578</xdr:rowOff>
    </xdr:from>
    <xdr:to>
      <xdr:col>48</xdr:col>
      <xdr:colOff>278422</xdr:colOff>
      <xdr:row>16</xdr:row>
      <xdr:rowOff>146540</xdr:rowOff>
    </xdr:to>
    <xdr:sp macro="" textlink="">
      <xdr:nvSpPr>
        <xdr:cNvPr id="129" name="額縁 128">
          <a:hlinkClick xmlns:r="http://schemas.openxmlformats.org/officeDocument/2006/relationships" r:id="rId2"/>
        </xdr:cNvPr>
        <xdr:cNvSpPr/>
      </xdr:nvSpPr>
      <xdr:spPr bwMode="auto">
        <a:xfrm>
          <a:off x="7473461" y="2996713"/>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５表へ</a:t>
          </a:r>
        </a:p>
      </xdr:txBody>
    </xdr:sp>
    <xdr:clientData/>
  </xdr:twoCellAnchor>
  <xdr:twoCellAnchor>
    <xdr:from>
      <xdr:col>3</xdr:col>
      <xdr:colOff>0</xdr:colOff>
      <xdr:row>56</xdr:row>
      <xdr:rowOff>0</xdr:rowOff>
    </xdr:from>
    <xdr:to>
      <xdr:col>45</xdr:col>
      <xdr:colOff>0</xdr:colOff>
      <xdr:row>56</xdr:row>
      <xdr:rowOff>0</xdr:rowOff>
    </xdr:to>
    <xdr:cxnSp macro="">
      <xdr:nvCxnSpPr>
        <xdr:cNvPr id="18" name="直線コネクタ 17"/>
        <xdr:cNvCxnSpPr/>
      </xdr:nvCxnSpPr>
      <xdr:spPr bwMode="auto">
        <a:xfrm>
          <a:off x="556846" y="9884019"/>
          <a:ext cx="65722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54</xdr:row>
      <xdr:rowOff>0</xdr:rowOff>
    </xdr:from>
    <xdr:to>
      <xdr:col>45</xdr:col>
      <xdr:colOff>0</xdr:colOff>
      <xdr:row>54</xdr:row>
      <xdr:rowOff>0</xdr:rowOff>
    </xdr:to>
    <xdr:cxnSp macro="">
      <xdr:nvCxnSpPr>
        <xdr:cNvPr id="22" name="直線コネクタ 21"/>
        <xdr:cNvCxnSpPr/>
      </xdr:nvCxnSpPr>
      <xdr:spPr bwMode="auto">
        <a:xfrm>
          <a:off x="6308481" y="9583615"/>
          <a:ext cx="82061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57</xdr:row>
      <xdr:rowOff>0</xdr:rowOff>
    </xdr:from>
    <xdr:to>
      <xdr:col>45</xdr:col>
      <xdr:colOff>0</xdr:colOff>
      <xdr:row>57</xdr:row>
      <xdr:rowOff>0</xdr:rowOff>
    </xdr:to>
    <xdr:cxnSp macro="">
      <xdr:nvCxnSpPr>
        <xdr:cNvPr id="136" name="直線コネクタ 135"/>
        <xdr:cNvCxnSpPr/>
      </xdr:nvCxnSpPr>
      <xdr:spPr bwMode="auto">
        <a:xfrm>
          <a:off x="6308481" y="10067192"/>
          <a:ext cx="82061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53</xdr:row>
      <xdr:rowOff>0</xdr:rowOff>
    </xdr:from>
    <xdr:to>
      <xdr:col>40</xdr:col>
      <xdr:colOff>0</xdr:colOff>
      <xdr:row>59</xdr:row>
      <xdr:rowOff>0</xdr:rowOff>
    </xdr:to>
    <xdr:cxnSp macro="">
      <xdr:nvCxnSpPr>
        <xdr:cNvPr id="24" name="直線コネクタ 23"/>
        <xdr:cNvCxnSpPr/>
      </xdr:nvCxnSpPr>
      <xdr:spPr bwMode="auto">
        <a:xfrm>
          <a:off x="6308481" y="940044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11</xdr:col>
      <xdr:colOff>0</xdr:colOff>
      <xdr:row>53</xdr:row>
      <xdr:rowOff>0</xdr:rowOff>
    </xdr:from>
    <xdr:to>
      <xdr:col>11</xdr:col>
      <xdr:colOff>0</xdr:colOff>
      <xdr:row>59</xdr:row>
      <xdr:rowOff>0</xdr:rowOff>
    </xdr:to>
    <xdr:cxnSp macro="">
      <xdr:nvCxnSpPr>
        <xdr:cNvPr id="138" name="直線コネクタ 137"/>
        <xdr:cNvCxnSpPr/>
      </xdr:nvCxnSpPr>
      <xdr:spPr bwMode="auto">
        <a:xfrm>
          <a:off x="1905000" y="940044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53</xdr:row>
      <xdr:rowOff>0</xdr:rowOff>
    </xdr:from>
    <xdr:to>
      <xdr:col>3</xdr:col>
      <xdr:colOff>0</xdr:colOff>
      <xdr:row>59</xdr:row>
      <xdr:rowOff>0</xdr:rowOff>
    </xdr:to>
    <xdr:cxnSp macro="">
      <xdr:nvCxnSpPr>
        <xdr:cNvPr id="142" name="直線コネクタ 141"/>
        <xdr:cNvCxnSpPr/>
      </xdr:nvCxnSpPr>
      <xdr:spPr bwMode="auto">
        <a:xfrm>
          <a:off x="556846" y="940044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xdr:row>
      <xdr:rowOff>0</xdr:rowOff>
    </xdr:from>
    <xdr:to>
      <xdr:col>2</xdr:col>
      <xdr:colOff>1</xdr:colOff>
      <xdr:row>59</xdr:row>
      <xdr:rowOff>0</xdr:rowOff>
    </xdr:to>
    <xdr:cxnSp macro="">
      <xdr:nvCxnSpPr>
        <xdr:cNvPr id="146" name="直線コネクタ 145"/>
        <xdr:cNvCxnSpPr/>
      </xdr:nvCxnSpPr>
      <xdr:spPr bwMode="auto">
        <a:xfrm>
          <a:off x="344365" y="278423"/>
          <a:ext cx="1" cy="10089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2</xdr:row>
      <xdr:rowOff>0</xdr:rowOff>
    </xdr:from>
    <xdr:to>
      <xdr:col>8</xdr:col>
      <xdr:colOff>0</xdr:colOff>
      <xdr:row>23</xdr:row>
      <xdr:rowOff>0</xdr:rowOff>
    </xdr:to>
    <xdr:cxnSp macro="">
      <xdr:nvCxnSpPr>
        <xdr:cNvPr id="31" name="直線コネクタ 30"/>
        <xdr:cNvCxnSpPr/>
      </xdr:nvCxnSpPr>
      <xdr:spPr bwMode="auto">
        <a:xfrm>
          <a:off x="1296865" y="278423"/>
          <a:ext cx="0" cy="465992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7</xdr:row>
      <xdr:rowOff>0</xdr:rowOff>
    </xdr:from>
    <xdr:to>
      <xdr:col>45</xdr:col>
      <xdr:colOff>0</xdr:colOff>
      <xdr:row>7</xdr:row>
      <xdr:rowOff>0</xdr:rowOff>
    </xdr:to>
    <xdr:cxnSp macro="">
      <xdr:nvCxnSpPr>
        <xdr:cNvPr id="227" name="直線コネクタ 226"/>
        <xdr:cNvCxnSpPr/>
      </xdr:nvCxnSpPr>
      <xdr:spPr bwMode="auto">
        <a:xfrm>
          <a:off x="344365" y="1348154"/>
          <a:ext cx="67847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7327</xdr:colOff>
      <xdr:row>14</xdr:row>
      <xdr:rowOff>0</xdr:rowOff>
    </xdr:from>
    <xdr:to>
      <xdr:col>37</xdr:col>
      <xdr:colOff>0</xdr:colOff>
      <xdr:row>14</xdr:row>
      <xdr:rowOff>0</xdr:rowOff>
    </xdr:to>
    <xdr:cxnSp macro="">
      <xdr:nvCxnSpPr>
        <xdr:cNvPr id="149" name="直線コネクタ 148"/>
        <xdr:cNvCxnSpPr/>
      </xdr:nvCxnSpPr>
      <xdr:spPr bwMode="auto">
        <a:xfrm>
          <a:off x="351692" y="2696308"/>
          <a:ext cx="534132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7327</xdr:colOff>
      <xdr:row>11</xdr:row>
      <xdr:rowOff>0</xdr:rowOff>
    </xdr:from>
    <xdr:to>
      <xdr:col>17</xdr:col>
      <xdr:colOff>0</xdr:colOff>
      <xdr:row>11</xdr:row>
      <xdr:rowOff>0</xdr:rowOff>
    </xdr:to>
    <xdr:cxnSp macro="">
      <xdr:nvCxnSpPr>
        <xdr:cNvPr id="153" name="直線コネクタ 152"/>
        <xdr:cNvCxnSpPr/>
      </xdr:nvCxnSpPr>
      <xdr:spPr bwMode="auto">
        <a:xfrm>
          <a:off x="351692" y="2022231"/>
          <a:ext cx="232996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21</xdr:row>
      <xdr:rowOff>0</xdr:rowOff>
    </xdr:from>
    <xdr:to>
      <xdr:col>45</xdr:col>
      <xdr:colOff>7327</xdr:colOff>
      <xdr:row>21</xdr:row>
      <xdr:rowOff>0</xdr:rowOff>
    </xdr:to>
    <xdr:cxnSp macro="">
      <xdr:nvCxnSpPr>
        <xdr:cNvPr id="154" name="直線コネクタ 153"/>
        <xdr:cNvCxnSpPr/>
      </xdr:nvCxnSpPr>
      <xdr:spPr bwMode="auto">
        <a:xfrm>
          <a:off x="1077058" y="4227635"/>
          <a:ext cx="60593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17</xdr:row>
      <xdr:rowOff>0</xdr:rowOff>
    </xdr:from>
    <xdr:to>
      <xdr:col>45</xdr:col>
      <xdr:colOff>7327</xdr:colOff>
      <xdr:row>17</xdr:row>
      <xdr:rowOff>0</xdr:rowOff>
    </xdr:to>
    <xdr:cxnSp macro="">
      <xdr:nvCxnSpPr>
        <xdr:cNvPr id="157" name="直線コネクタ 156"/>
        <xdr:cNvCxnSpPr/>
      </xdr:nvCxnSpPr>
      <xdr:spPr bwMode="auto">
        <a:xfrm>
          <a:off x="1077058" y="3414346"/>
          <a:ext cx="60593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20</xdr:row>
      <xdr:rowOff>0</xdr:rowOff>
    </xdr:from>
    <xdr:to>
      <xdr:col>45</xdr:col>
      <xdr:colOff>7327</xdr:colOff>
      <xdr:row>20</xdr:row>
      <xdr:rowOff>0</xdr:rowOff>
    </xdr:to>
    <xdr:cxnSp macro="">
      <xdr:nvCxnSpPr>
        <xdr:cNvPr id="159" name="直線コネクタ 158"/>
        <xdr:cNvCxnSpPr/>
      </xdr:nvCxnSpPr>
      <xdr:spPr bwMode="auto">
        <a:xfrm>
          <a:off x="1296865" y="3875942"/>
          <a:ext cx="58395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16</xdr:row>
      <xdr:rowOff>0</xdr:rowOff>
    </xdr:from>
    <xdr:to>
      <xdr:col>45</xdr:col>
      <xdr:colOff>7327</xdr:colOff>
      <xdr:row>16</xdr:row>
      <xdr:rowOff>0</xdr:rowOff>
    </xdr:to>
    <xdr:cxnSp macro="">
      <xdr:nvCxnSpPr>
        <xdr:cNvPr id="160" name="直線コネクタ 159"/>
        <xdr:cNvCxnSpPr/>
      </xdr:nvCxnSpPr>
      <xdr:spPr bwMode="auto">
        <a:xfrm>
          <a:off x="1296865" y="3077308"/>
          <a:ext cx="58395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22</xdr:row>
      <xdr:rowOff>0</xdr:rowOff>
    </xdr:from>
    <xdr:to>
      <xdr:col>17</xdr:col>
      <xdr:colOff>0</xdr:colOff>
      <xdr:row>22</xdr:row>
      <xdr:rowOff>0</xdr:rowOff>
    </xdr:to>
    <xdr:cxnSp macro="">
      <xdr:nvCxnSpPr>
        <xdr:cNvPr id="234" name="直線コネクタ 233"/>
        <xdr:cNvCxnSpPr/>
      </xdr:nvCxnSpPr>
      <xdr:spPr bwMode="auto">
        <a:xfrm>
          <a:off x="1296865" y="4579327"/>
          <a:ext cx="138478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14</xdr:row>
      <xdr:rowOff>0</xdr:rowOff>
    </xdr:from>
    <xdr:to>
      <xdr:col>6</xdr:col>
      <xdr:colOff>0</xdr:colOff>
      <xdr:row>21</xdr:row>
      <xdr:rowOff>0</xdr:rowOff>
    </xdr:to>
    <xdr:cxnSp macro="">
      <xdr:nvCxnSpPr>
        <xdr:cNvPr id="237" name="直線コネクタ 236"/>
        <xdr:cNvCxnSpPr/>
      </xdr:nvCxnSpPr>
      <xdr:spPr bwMode="auto">
        <a:xfrm>
          <a:off x="1077058" y="2696308"/>
          <a:ext cx="0" cy="1531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17</xdr:col>
      <xdr:colOff>0</xdr:colOff>
      <xdr:row>7</xdr:row>
      <xdr:rowOff>0</xdr:rowOff>
    </xdr:from>
    <xdr:to>
      <xdr:col>17</xdr:col>
      <xdr:colOff>0</xdr:colOff>
      <xdr:row>22</xdr:row>
      <xdr:rowOff>0</xdr:rowOff>
    </xdr:to>
    <xdr:cxnSp macro="">
      <xdr:nvCxnSpPr>
        <xdr:cNvPr id="244" name="直線コネクタ 243"/>
        <xdr:cNvCxnSpPr/>
      </xdr:nvCxnSpPr>
      <xdr:spPr bwMode="auto">
        <a:xfrm>
          <a:off x="2681654" y="1348154"/>
          <a:ext cx="0" cy="3231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7</xdr:row>
      <xdr:rowOff>0</xdr:rowOff>
    </xdr:from>
    <xdr:to>
      <xdr:col>28</xdr:col>
      <xdr:colOff>1</xdr:colOff>
      <xdr:row>22</xdr:row>
      <xdr:rowOff>0</xdr:rowOff>
    </xdr:to>
    <xdr:cxnSp macro="">
      <xdr:nvCxnSpPr>
        <xdr:cNvPr id="166" name="直線コネクタ 165"/>
        <xdr:cNvCxnSpPr/>
      </xdr:nvCxnSpPr>
      <xdr:spPr bwMode="auto">
        <a:xfrm flipH="1">
          <a:off x="4169019" y="1348154"/>
          <a:ext cx="1" cy="3231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2</xdr:row>
      <xdr:rowOff>0</xdr:rowOff>
    </xdr:from>
    <xdr:to>
      <xdr:col>37</xdr:col>
      <xdr:colOff>0</xdr:colOff>
      <xdr:row>21</xdr:row>
      <xdr:rowOff>0</xdr:rowOff>
    </xdr:to>
    <xdr:cxnSp macro="">
      <xdr:nvCxnSpPr>
        <xdr:cNvPr id="169" name="直線コネクタ 168"/>
        <xdr:cNvCxnSpPr/>
      </xdr:nvCxnSpPr>
      <xdr:spPr bwMode="auto">
        <a:xfrm>
          <a:off x="5693019" y="278423"/>
          <a:ext cx="0" cy="394921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13</xdr:row>
      <xdr:rowOff>0</xdr:rowOff>
    </xdr:from>
    <xdr:to>
      <xdr:col>17</xdr:col>
      <xdr:colOff>0</xdr:colOff>
      <xdr:row>13</xdr:row>
      <xdr:rowOff>0</xdr:rowOff>
    </xdr:to>
    <xdr:cxnSp macro="">
      <xdr:nvCxnSpPr>
        <xdr:cNvPr id="250" name="直線コネクタ 249"/>
        <xdr:cNvCxnSpPr/>
      </xdr:nvCxnSpPr>
      <xdr:spPr bwMode="auto">
        <a:xfrm>
          <a:off x="1296865" y="2359269"/>
          <a:ext cx="138478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9</xdr:row>
      <xdr:rowOff>0</xdr:rowOff>
    </xdr:from>
    <xdr:to>
      <xdr:col>37</xdr:col>
      <xdr:colOff>0</xdr:colOff>
      <xdr:row>9</xdr:row>
      <xdr:rowOff>0</xdr:rowOff>
    </xdr:to>
    <xdr:cxnSp macro="">
      <xdr:nvCxnSpPr>
        <xdr:cNvPr id="174" name="直線コネクタ 173"/>
        <xdr:cNvCxnSpPr/>
      </xdr:nvCxnSpPr>
      <xdr:spPr bwMode="auto">
        <a:xfrm>
          <a:off x="1296865" y="1685192"/>
          <a:ext cx="4396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13</xdr:col>
      <xdr:colOff>0</xdr:colOff>
      <xdr:row>9</xdr:row>
      <xdr:rowOff>0</xdr:rowOff>
    </xdr:from>
    <xdr:to>
      <xdr:col>13</xdr:col>
      <xdr:colOff>0</xdr:colOff>
      <xdr:row>11</xdr:row>
      <xdr:rowOff>0</xdr:rowOff>
    </xdr:to>
    <xdr:cxnSp macro="">
      <xdr:nvCxnSpPr>
        <xdr:cNvPr id="253" name="直線コネクタ 252"/>
        <xdr:cNvCxnSpPr/>
      </xdr:nvCxnSpPr>
      <xdr:spPr bwMode="auto">
        <a:xfrm flipV="1">
          <a:off x="2278673" y="1685192"/>
          <a:ext cx="0" cy="3370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13</xdr:row>
      <xdr:rowOff>0</xdr:rowOff>
    </xdr:from>
    <xdr:to>
      <xdr:col>37</xdr:col>
      <xdr:colOff>0</xdr:colOff>
      <xdr:row>13</xdr:row>
      <xdr:rowOff>0</xdr:rowOff>
    </xdr:to>
    <xdr:cxnSp macro="">
      <xdr:nvCxnSpPr>
        <xdr:cNvPr id="38" name="直線コネクタ 37"/>
        <xdr:cNvCxnSpPr/>
      </xdr:nvCxnSpPr>
      <xdr:spPr bwMode="auto">
        <a:xfrm>
          <a:off x="4169019" y="2359269"/>
          <a:ext cx="1524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11</xdr:row>
      <xdr:rowOff>0</xdr:rowOff>
    </xdr:from>
    <xdr:to>
      <xdr:col>37</xdr:col>
      <xdr:colOff>0</xdr:colOff>
      <xdr:row>11</xdr:row>
      <xdr:rowOff>0</xdr:rowOff>
    </xdr:to>
    <xdr:cxnSp macro="">
      <xdr:nvCxnSpPr>
        <xdr:cNvPr id="185" name="直線コネクタ 184"/>
        <xdr:cNvCxnSpPr/>
      </xdr:nvCxnSpPr>
      <xdr:spPr bwMode="auto">
        <a:xfrm>
          <a:off x="4169019" y="2022231"/>
          <a:ext cx="1524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9</xdr:row>
      <xdr:rowOff>0</xdr:rowOff>
    </xdr:from>
    <xdr:to>
      <xdr:col>34</xdr:col>
      <xdr:colOff>0</xdr:colOff>
      <xdr:row>11</xdr:row>
      <xdr:rowOff>0</xdr:rowOff>
    </xdr:to>
    <xdr:cxnSp macro="">
      <xdr:nvCxnSpPr>
        <xdr:cNvPr id="187" name="直線コネクタ 186"/>
        <xdr:cNvCxnSpPr/>
      </xdr:nvCxnSpPr>
      <xdr:spPr bwMode="auto">
        <a:xfrm flipV="1">
          <a:off x="5172808" y="1685192"/>
          <a:ext cx="0" cy="3370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146538</xdr:colOff>
      <xdr:row>9</xdr:row>
      <xdr:rowOff>0</xdr:rowOff>
    </xdr:from>
    <xdr:to>
      <xdr:col>42</xdr:col>
      <xdr:colOff>146538</xdr:colOff>
      <xdr:row>11</xdr:row>
      <xdr:rowOff>0</xdr:rowOff>
    </xdr:to>
    <xdr:cxnSp macro="">
      <xdr:nvCxnSpPr>
        <xdr:cNvPr id="188" name="直線コネクタ 187"/>
        <xdr:cNvCxnSpPr/>
      </xdr:nvCxnSpPr>
      <xdr:spPr bwMode="auto">
        <a:xfrm flipV="1">
          <a:off x="6718788" y="1685192"/>
          <a:ext cx="0" cy="3370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4</xdr:row>
      <xdr:rowOff>0</xdr:rowOff>
    </xdr:from>
    <xdr:to>
      <xdr:col>37</xdr:col>
      <xdr:colOff>0</xdr:colOff>
      <xdr:row>4</xdr:row>
      <xdr:rowOff>0</xdr:rowOff>
    </xdr:to>
    <xdr:cxnSp macro="">
      <xdr:nvCxnSpPr>
        <xdr:cNvPr id="191" name="直線コネクタ 190"/>
        <xdr:cNvCxnSpPr/>
      </xdr:nvCxnSpPr>
      <xdr:spPr bwMode="auto">
        <a:xfrm>
          <a:off x="1296865" y="644769"/>
          <a:ext cx="4396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6</xdr:row>
      <xdr:rowOff>0</xdr:rowOff>
    </xdr:from>
    <xdr:to>
      <xdr:col>37</xdr:col>
      <xdr:colOff>0</xdr:colOff>
      <xdr:row>6</xdr:row>
      <xdr:rowOff>0</xdr:rowOff>
    </xdr:to>
    <xdr:cxnSp macro="">
      <xdr:nvCxnSpPr>
        <xdr:cNvPr id="193" name="直線コネクタ 192"/>
        <xdr:cNvCxnSpPr/>
      </xdr:nvCxnSpPr>
      <xdr:spPr bwMode="auto">
        <a:xfrm>
          <a:off x="1296865" y="989135"/>
          <a:ext cx="4396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5</xdr:row>
      <xdr:rowOff>0</xdr:rowOff>
    </xdr:from>
    <xdr:to>
      <xdr:col>45</xdr:col>
      <xdr:colOff>0</xdr:colOff>
      <xdr:row>5</xdr:row>
      <xdr:rowOff>0</xdr:rowOff>
    </xdr:to>
    <xdr:cxnSp macro="">
      <xdr:nvCxnSpPr>
        <xdr:cNvPr id="48" name="直線コネクタ 47"/>
        <xdr:cNvCxnSpPr/>
      </xdr:nvCxnSpPr>
      <xdr:spPr bwMode="auto">
        <a:xfrm>
          <a:off x="5693019" y="776654"/>
          <a:ext cx="1436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0</xdr:colOff>
      <xdr:row>2</xdr:row>
      <xdr:rowOff>0</xdr:rowOff>
    </xdr:from>
    <xdr:to>
      <xdr:col>12</xdr:col>
      <xdr:colOff>0</xdr:colOff>
      <xdr:row>7</xdr:row>
      <xdr:rowOff>0</xdr:rowOff>
    </xdr:to>
    <xdr:cxnSp macro="">
      <xdr:nvCxnSpPr>
        <xdr:cNvPr id="50" name="直線コネクタ 49"/>
        <xdr:cNvCxnSpPr/>
      </xdr:nvCxnSpPr>
      <xdr:spPr bwMode="auto">
        <a:xfrm>
          <a:off x="2088173" y="278423"/>
          <a:ext cx="0" cy="1069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21</xdr:col>
      <xdr:colOff>0</xdr:colOff>
      <xdr:row>2</xdr:row>
      <xdr:rowOff>0</xdr:rowOff>
    </xdr:from>
    <xdr:to>
      <xdr:col>21</xdr:col>
      <xdr:colOff>0</xdr:colOff>
      <xdr:row>7</xdr:row>
      <xdr:rowOff>0</xdr:rowOff>
    </xdr:to>
    <xdr:cxnSp macro="">
      <xdr:nvCxnSpPr>
        <xdr:cNvPr id="195" name="直線コネクタ 194"/>
        <xdr:cNvCxnSpPr/>
      </xdr:nvCxnSpPr>
      <xdr:spPr bwMode="auto">
        <a:xfrm>
          <a:off x="3275135" y="278423"/>
          <a:ext cx="0" cy="1069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31</xdr:col>
      <xdr:colOff>0</xdr:colOff>
      <xdr:row>2</xdr:row>
      <xdr:rowOff>0</xdr:rowOff>
    </xdr:from>
    <xdr:to>
      <xdr:col>31</xdr:col>
      <xdr:colOff>0</xdr:colOff>
      <xdr:row>7</xdr:row>
      <xdr:rowOff>0</xdr:rowOff>
    </xdr:to>
    <xdr:cxnSp macro="">
      <xdr:nvCxnSpPr>
        <xdr:cNvPr id="196" name="直線コネクタ 195"/>
        <xdr:cNvCxnSpPr/>
      </xdr:nvCxnSpPr>
      <xdr:spPr bwMode="auto">
        <a:xfrm>
          <a:off x="4462096" y="278423"/>
          <a:ext cx="0" cy="1069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23</xdr:row>
      <xdr:rowOff>0</xdr:rowOff>
    </xdr:from>
    <xdr:to>
      <xdr:col>3</xdr:col>
      <xdr:colOff>0</xdr:colOff>
      <xdr:row>50</xdr:row>
      <xdr:rowOff>212480</xdr:rowOff>
    </xdr:to>
    <xdr:cxnSp macro="">
      <xdr:nvCxnSpPr>
        <xdr:cNvPr id="57" name="直線コネクタ 56"/>
        <xdr:cNvCxnSpPr/>
      </xdr:nvCxnSpPr>
      <xdr:spPr bwMode="auto">
        <a:xfrm>
          <a:off x="556846" y="4938346"/>
          <a:ext cx="0" cy="41616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23</xdr:row>
      <xdr:rowOff>0</xdr:rowOff>
    </xdr:from>
    <xdr:to>
      <xdr:col>18</xdr:col>
      <xdr:colOff>0</xdr:colOff>
      <xdr:row>50</xdr:row>
      <xdr:rowOff>212480</xdr:rowOff>
    </xdr:to>
    <xdr:cxnSp macro="">
      <xdr:nvCxnSpPr>
        <xdr:cNvPr id="199" name="直線コネクタ 198"/>
        <xdr:cNvCxnSpPr/>
      </xdr:nvCxnSpPr>
      <xdr:spPr bwMode="auto">
        <a:xfrm>
          <a:off x="2784231" y="4938346"/>
          <a:ext cx="0" cy="41616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25</xdr:row>
      <xdr:rowOff>0</xdr:rowOff>
    </xdr:from>
    <xdr:to>
      <xdr:col>4</xdr:col>
      <xdr:colOff>1</xdr:colOff>
      <xdr:row>37</xdr:row>
      <xdr:rowOff>0</xdr:rowOff>
    </xdr:to>
    <xdr:cxnSp macro="">
      <xdr:nvCxnSpPr>
        <xdr:cNvPr id="59" name="直線コネクタ 58"/>
        <xdr:cNvCxnSpPr/>
      </xdr:nvCxnSpPr>
      <xdr:spPr bwMode="auto">
        <a:xfrm>
          <a:off x="769327" y="5268058"/>
          <a:ext cx="1" cy="17438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190499</xdr:colOff>
      <xdr:row>25</xdr:row>
      <xdr:rowOff>0</xdr:rowOff>
    </xdr:from>
    <xdr:to>
      <xdr:col>11</xdr:col>
      <xdr:colOff>0</xdr:colOff>
      <xdr:row>37</xdr:row>
      <xdr:rowOff>0</xdr:rowOff>
    </xdr:to>
    <xdr:cxnSp macro="">
      <xdr:nvCxnSpPr>
        <xdr:cNvPr id="204" name="直線コネクタ 203"/>
        <xdr:cNvCxnSpPr/>
      </xdr:nvCxnSpPr>
      <xdr:spPr bwMode="auto">
        <a:xfrm>
          <a:off x="1904999" y="5268058"/>
          <a:ext cx="1" cy="17438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39</xdr:row>
      <xdr:rowOff>0</xdr:rowOff>
    </xdr:from>
    <xdr:to>
      <xdr:col>4</xdr:col>
      <xdr:colOff>0</xdr:colOff>
      <xdr:row>50</xdr:row>
      <xdr:rowOff>212480</xdr:rowOff>
    </xdr:to>
    <xdr:cxnSp macro="">
      <xdr:nvCxnSpPr>
        <xdr:cNvPr id="63" name="直線コネクタ 62"/>
        <xdr:cNvCxnSpPr/>
      </xdr:nvCxnSpPr>
      <xdr:spPr bwMode="auto">
        <a:xfrm>
          <a:off x="769327" y="7356231"/>
          <a:ext cx="0" cy="17438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11</xdr:col>
      <xdr:colOff>0</xdr:colOff>
      <xdr:row>39</xdr:row>
      <xdr:rowOff>0</xdr:rowOff>
    </xdr:from>
    <xdr:to>
      <xdr:col>11</xdr:col>
      <xdr:colOff>0</xdr:colOff>
      <xdr:row>50</xdr:row>
      <xdr:rowOff>212480</xdr:rowOff>
    </xdr:to>
    <xdr:cxnSp macro="">
      <xdr:nvCxnSpPr>
        <xdr:cNvPr id="206" name="直線コネクタ 205"/>
        <xdr:cNvCxnSpPr/>
      </xdr:nvCxnSpPr>
      <xdr:spPr bwMode="auto">
        <a:xfrm>
          <a:off x="1905000" y="7356231"/>
          <a:ext cx="0" cy="17438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7327</xdr:colOff>
      <xdr:row>25</xdr:row>
      <xdr:rowOff>0</xdr:rowOff>
    </xdr:from>
    <xdr:to>
      <xdr:col>16</xdr:col>
      <xdr:colOff>0</xdr:colOff>
      <xdr:row>25</xdr:row>
      <xdr:rowOff>0</xdr:rowOff>
    </xdr:to>
    <xdr:cxnSp macro="">
      <xdr:nvCxnSpPr>
        <xdr:cNvPr id="66" name="直線コネクタ 65"/>
        <xdr:cNvCxnSpPr/>
      </xdr:nvCxnSpPr>
      <xdr:spPr bwMode="auto">
        <a:xfrm>
          <a:off x="564173" y="5268058"/>
          <a:ext cx="20222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39</xdr:row>
      <xdr:rowOff>0</xdr:rowOff>
    </xdr:from>
    <xdr:to>
      <xdr:col>15</xdr:col>
      <xdr:colOff>87923</xdr:colOff>
      <xdr:row>39</xdr:row>
      <xdr:rowOff>0</xdr:rowOff>
    </xdr:to>
    <xdr:cxnSp macro="">
      <xdr:nvCxnSpPr>
        <xdr:cNvPr id="210" name="直線コネクタ 209"/>
        <xdr:cNvCxnSpPr/>
      </xdr:nvCxnSpPr>
      <xdr:spPr bwMode="auto">
        <a:xfrm>
          <a:off x="556846" y="7356231"/>
          <a:ext cx="20222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23</xdr:row>
      <xdr:rowOff>0</xdr:rowOff>
    </xdr:from>
    <xdr:to>
      <xdr:col>7</xdr:col>
      <xdr:colOff>0</xdr:colOff>
      <xdr:row>25</xdr:row>
      <xdr:rowOff>0</xdr:rowOff>
    </xdr:to>
    <xdr:cxnSp macro="">
      <xdr:nvCxnSpPr>
        <xdr:cNvPr id="68" name="直線コネクタ 67"/>
        <xdr:cNvCxnSpPr/>
      </xdr:nvCxnSpPr>
      <xdr:spPr bwMode="auto">
        <a:xfrm>
          <a:off x="1171015" y="4981015"/>
          <a:ext cx="0" cy="33617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36</xdr:row>
      <xdr:rowOff>205153</xdr:rowOff>
    </xdr:from>
    <xdr:to>
      <xdr:col>7</xdr:col>
      <xdr:colOff>0</xdr:colOff>
      <xdr:row>38</xdr:row>
      <xdr:rowOff>112058</xdr:rowOff>
    </xdr:to>
    <xdr:cxnSp macro="">
      <xdr:nvCxnSpPr>
        <xdr:cNvPr id="71" name="直線コネクタ 70"/>
        <xdr:cNvCxnSpPr/>
      </xdr:nvCxnSpPr>
      <xdr:spPr bwMode="auto">
        <a:xfrm>
          <a:off x="1171015" y="7046344"/>
          <a:ext cx="0" cy="3439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25</xdr:row>
      <xdr:rowOff>0</xdr:rowOff>
    </xdr:from>
    <xdr:to>
      <xdr:col>9</xdr:col>
      <xdr:colOff>0</xdr:colOff>
      <xdr:row>30</xdr:row>
      <xdr:rowOff>0</xdr:rowOff>
    </xdr:to>
    <xdr:cxnSp macro="">
      <xdr:nvCxnSpPr>
        <xdr:cNvPr id="73" name="直線コネクタ 72"/>
        <xdr:cNvCxnSpPr/>
      </xdr:nvCxnSpPr>
      <xdr:spPr bwMode="auto">
        <a:xfrm>
          <a:off x="1487365" y="5268058"/>
          <a:ext cx="0" cy="7913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39</xdr:row>
      <xdr:rowOff>0</xdr:rowOff>
    </xdr:from>
    <xdr:to>
      <xdr:col>9</xdr:col>
      <xdr:colOff>0</xdr:colOff>
      <xdr:row>43</xdr:row>
      <xdr:rowOff>117230</xdr:rowOff>
    </xdr:to>
    <xdr:cxnSp macro="">
      <xdr:nvCxnSpPr>
        <xdr:cNvPr id="76" name="直線コネクタ 75"/>
        <xdr:cNvCxnSpPr/>
      </xdr:nvCxnSpPr>
      <xdr:spPr bwMode="auto">
        <a:xfrm>
          <a:off x="1487365" y="7356231"/>
          <a:ext cx="0" cy="7913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26</xdr:row>
      <xdr:rowOff>0</xdr:rowOff>
    </xdr:from>
    <xdr:to>
      <xdr:col>16</xdr:col>
      <xdr:colOff>0</xdr:colOff>
      <xdr:row>26</xdr:row>
      <xdr:rowOff>0</xdr:rowOff>
    </xdr:to>
    <xdr:cxnSp macro="">
      <xdr:nvCxnSpPr>
        <xdr:cNvPr id="81" name="直線コネクタ 80"/>
        <xdr:cNvCxnSpPr/>
      </xdr:nvCxnSpPr>
      <xdr:spPr bwMode="auto">
        <a:xfrm>
          <a:off x="769327" y="5524500"/>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28</xdr:row>
      <xdr:rowOff>0</xdr:rowOff>
    </xdr:from>
    <xdr:to>
      <xdr:col>16</xdr:col>
      <xdr:colOff>0</xdr:colOff>
      <xdr:row>28</xdr:row>
      <xdr:rowOff>0</xdr:rowOff>
    </xdr:to>
    <xdr:cxnSp macro="">
      <xdr:nvCxnSpPr>
        <xdr:cNvPr id="220" name="直線コネクタ 219"/>
        <xdr:cNvCxnSpPr/>
      </xdr:nvCxnSpPr>
      <xdr:spPr bwMode="auto">
        <a:xfrm>
          <a:off x="769327" y="5795596"/>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30</xdr:row>
      <xdr:rowOff>0</xdr:rowOff>
    </xdr:from>
    <xdr:to>
      <xdr:col>16</xdr:col>
      <xdr:colOff>0</xdr:colOff>
      <xdr:row>30</xdr:row>
      <xdr:rowOff>0</xdr:rowOff>
    </xdr:to>
    <xdr:cxnSp macro="">
      <xdr:nvCxnSpPr>
        <xdr:cNvPr id="222" name="直線コネクタ 221"/>
        <xdr:cNvCxnSpPr/>
      </xdr:nvCxnSpPr>
      <xdr:spPr bwMode="auto">
        <a:xfrm>
          <a:off x="769327" y="6059365"/>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32</xdr:row>
      <xdr:rowOff>0</xdr:rowOff>
    </xdr:from>
    <xdr:to>
      <xdr:col>16</xdr:col>
      <xdr:colOff>0</xdr:colOff>
      <xdr:row>32</xdr:row>
      <xdr:rowOff>0</xdr:rowOff>
    </xdr:to>
    <xdr:cxnSp macro="">
      <xdr:nvCxnSpPr>
        <xdr:cNvPr id="223" name="直線コネクタ 222"/>
        <xdr:cNvCxnSpPr/>
      </xdr:nvCxnSpPr>
      <xdr:spPr bwMode="auto">
        <a:xfrm>
          <a:off x="769327" y="6315808"/>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34</xdr:row>
      <xdr:rowOff>0</xdr:rowOff>
    </xdr:from>
    <xdr:to>
      <xdr:col>16</xdr:col>
      <xdr:colOff>0</xdr:colOff>
      <xdr:row>34</xdr:row>
      <xdr:rowOff>0</xdr:rowOff>
    </xdr:to>
    <xdr:cxnSp macro="">
      <xdr:nvCxnSpPr>
        <xdr:cNvPr id="256" name="直線コネクタ 255"/>
        <xdr:cNvCxnSpPr/>
      </xdr:nvCxnSpPr>
      <xdr:spPr bwMode="auto">
        <a:xfrm>
          <a:off x="769327" y="6579577"/>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40</xdr:row>
      <xdr:rowOff>0</xdr:rowOff>
    </xdr:from>
    <xdr:to>
      <xdr:col>16</xdr:col>
      <xdr:colOff>0</xdr:colOff>
      <xdr:row>40</xdr:row>
      <xdr:rowOff>0</xdr:rowOff>
    </xdr:to>
    <xdr:cxnSp macro="">
      <xdr:nvCxnSpPr>
        <xdr:cNvPr id="257" name="直線コネクタ 256"/>
        <xdr:cNvCxnSpPr/>
      </xdr:nvCxnSpPr>
      <xdr:spPr bwMode="auto">
        <a:xfrm>
          <a:off x="769327" y="7612673"/>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42</xdr:row>
      <xdr:rowOff>0</xdr:rowOff>
    </xdr:from>
    <xdr:to>
      <xdr:col>16</xdr:col>
      <xdr:colOff>0</xdr:colOff>
      <xdr:row>42</xdr:row>
      <xdr:rowOff>0</xdr:rowOff>
    </xdr:to>
    <xdr:cxnSp macro="">
      <xdr:nvCxnSpPr>
        <xdr:cNvPr id="258" name="直線コネクタ 257"/>
        <xdr:cNvCxnSpPr/>
      </xdr:nvCxnSpPr>
      <xdr:spPr bwMode="auto">
        <a:xfrm>
          <a:off x="769327" y="7883769"/>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44</xdr:row>
      <xdr:rowOff>0</xdr:rowOff>
    </xdr:from>
    <xdr:to>
      <xdr:col>16</xdr:col>
      <xdr:colOff>0</xdr:colOff>
      <xdr:row>44</xdr:row>
      <xdr:rowOff>0</xdr:rowOff>
    </xdr:to>
    <xdr:cxnSp macro="">
      <xdr:nvCxnSpPr>
        <xdr:cNvPr id="259" name="直線コネクタ 258"/>
        <xdr:cNvCxnSpPr/>
      </xdr:nvCxnSpPr>
      <xdr:spPr bwMode="auto">
        <a:xfrm>
          <a:off x="756397" y="8169088"/>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48</xdr:row>
      <xdr:rowOff>0</xdr:rowOff>
    </xdr:from>
    <xdr:to>
      <xdr:col>16</xdr:col>
      <xdr:colOff>0</xdr:colOff>
      <xdr:row>48</xdr:row>
      <xdr:rowOff>0</xdr:rowOff>
    </xdr:to>
    <xdr:cxnSp macro="">
      <xdr:nvCxnSpPr>
        <xdr:cNvPr id="260" name="直線コネクタ 259"/>
        <xdr:cNvCxnSpPr/>
      </xdr:nvCxnSpPr>
      <xdr:spPr bwMode="auto">
        <a:xfrm>
          <a:off x="769327" y="8667750"/>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7327</xdr:colOff>
      <xdr:row>46</xdr:row>
      <xdr:rowOff>0</xdr:rowOff>
    </xdr:from>
    <xdr:to>
      <xdr:col>16</xdr:col>
      <xdr:colOff>0</xdr:colOff>
      <xdr:row>46</xdr:row>
      <xdr:rowOff>0</xdr:rowOff>
    </xdr:to>
    <xdr:cxnSp macro="">
      <xdr:nvCxnSpPr>
        <xdr:cNvPr id="261" name="直線コネクタ 260"/>
        <xdr:cNvCxnSpPr/>
      </xdr:nvCxnSpPr>
      <xdr:spPr bwMode="auto">
        <a:xfrm>
          <a:off x="763724" y="8426824"/>
          <a:ext cx="180242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0</xdr:colOff>
      <xdr:row>23</xdr:row>
      <xdr:rowOff>0</xdr:rowOff>
    </xdr:from>
    <xdr:to>
      <xdr:col>22</xdr:col>
      <xdr:colOff>0</xdr:colOff>
      <xdr:row>50</xdr:row>
      <xdr:rowOff>212480</xdr:rowOff>
    </xdr:to>
    <xdr:cxnSp macro="">
      <xdr:nvCxnSpPr>
        <xdr:cNvPr id="262" name="直線コネクタ 261"/>
        <xdr:cNvCxnSpPr/>
      </xdr:nvCxnSpPr>
      <xdr:spPr bwMode="auto">
        <a:xfrm>
          <a:off x="3370385" y="4938346"/>
          <a:ext cx="0" cy="41616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25</xdr:row>
      <xdr:rowOff>0</xdr:rowOff>
    </xdr:from>
    <xdr:to>
      <xdr:col>45</xdr:col>
      <xdr:colOff>0</xdr:colOff>
      <xdr:row>25</xdr:row>
      <xdr:rowOff>0</xdr:rowOff>
    </xdr:to>
    <xdr:cxnSp macro="">
      <xdr:nvCxnSpPr>
        <xdr:cNvPr id="84" name="直線コネクタ 83"/>
        <xdr:cNvCxnSpPr/>
      </xdr:nvCxnSpPr>
      <xdr:spPr bwMode="auto">
        <a:xfrm>
          <a:off x="2784231" y="5268058"/>
          <a:ext cx="43448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39</xdr:row>
      <xdr:rowOff>0</xdr:rowOff>
    </xdr:from>
    <xdr:to>
      <xdr:col>45</xdr:col>
      <xdr:colOff>0</xdr:colOff>
      <xdr:row>39</xdr:row>
      <xdr:rowOff>0</xdr:rowOff>
    </xdr:to>
    <xdr:cxnSp macro="">
      <xdr:nvCxnSpPr>
        <xdr:cNvPr id="263" name="直線コネクタ 262"/>
        <xdr:cNvCxnSpPr/>
      </xdr:nvCxnSpPr>
      <xdr:spPr bwMode="auto">
        <a:xfrm>
          <a:off x="2784231" y="7356231"/>
          <a:ext cx="43448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34</xdr:row>
      <xdr:rowOff>0</xdr:rowOff>
    </xdr:from>
    <xdr:to>
      <xdr:col>45</xdr:col>
      <xdr:colOff>0</xdr:colOff>
      <xdr:row>34</xdr:row>
      <xdr:rowOff>0</xdr:rowOff>
    </xdr:to>
    <xdr:cxnSp macro="">
      <xdr:nvCxnSpPr>
        <xdr:cNvPr id="264" name="直線コネクタ 263"/>
        <xdr:cNvCxnSpPr/>
      </xdr:nvCxnSpPr>
      <xdr:spPr bwMode="auto">
        <a:xfrm>
          <a:off x="2784231" y="6579577"/>
          <a:ext cx="43448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48</xdr:row>
      <xdr:rowOff>0</xdr:rowOff>
    </xdr:from>
    <xdr:to>
      <xdr:col>45</xdr:col>
      <xdr:colOff>0</xdr:colOff>
      <xdr:row>48</xdr:row>
      <xdr:rowOff>0</xdr:rowOff>
    </xdr:to>
    <xdr:cxnSp macro="">
      <xdr:nvCxnSpPr>
        <xdr:cNvPr id="265" name="直線コネクタ 264"/>
        <xdr:cNvCxnSpPr/>
      </xdr:nvCxnSpPr>
      <xdr:spPr bwMode="auto">
        <a:xfrm>
          <a:off x="2784231" y="8667750"/>
          <a:ext cx="43448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27</xdr:row>
      <xdr:rowOff>0</xdr:rowOff>
    </xdr:from>
    <xdr:to>
      <xdr:col>39</xdr:col>
      <xdr:colOff>0</xdr:colOff>
      <xdr:row>27</xdr:row>
      <xdr:rowOff>0</xdr:rowOff>
    </xdr:to>
    <xdr:cxnSp macro="">
      <xdr:nvCxnSpPr>
        <xdr:cNvPr id="87" name="直線コネクタ 86"/>
        <xdr:cNvCxnSpPr/>
      </xdr:nvCxnSpPr>
      <xdr:spPr bwMode="auto">
        <a:xfrm>
          <a:off x="2784231" y="5707673"/>
          <a:ext cx="331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31</xdr:row>
      <xdr:rowOff>0</xdr:rowOff>
    </xdr:from>
    <xdr:to>
      <xdr:col>39</xdr:col>
      <xdr:colOff>0</xdr:colOff>
      <xdr:row>31</xdr:row>
      <xdr:rowOff>0</xdr:rowOff>
    </xdr:to>
    <xdr:cxnSp macro="">
      <xdr:nvCxnSpPr>
        <xdr:cNvPr id="266" name="直線コネクタ 265"/>
        <xdr:cNvCxnSpPr/>
      </xdr:nvCxnSpPr>
      <xdr:spPr bwMode="auto">
        <a:xfrm>
          <a:off x="2784231" y="6161942"/>
          <a:ext cx="331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45</xdr:row>
      <xdr:rowOff>0</xdr:rowOff>
    </xdr:from>
    <xdr:to>
      <xdr:col>39</xdr:col>
      <xdr:colOff>0</xdr:colOff>
      <xdr:row>45</xdr:row>
      <xdr:rowOff>0</xdr:rowOff>
    </xdr:to>
    <xdr:cxnSp macro="">
      <xdr:nvCxnSpPr>
        <xdr:cNvPr id="267" name="直線コネクタ 266"/>
        <xdr:cNvCxnSpPr/>
      </xdr:nvCxnSpPr>
      <xdr:spPr bwMode="auto">
        <a:xfrm>
          <a:off x="2784231" y="8250115"/>
          <a:ext cx="331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40</xdr:row>
      <xdr:rowOff>177569</xdr:rowOff>
    </xdr:from>
    <xdr:to>
      <xdr:col>39</xdr:col>
      <xdr:colOff>0</xdr:colOff>
      <xdr:row>40</xdr:row>
      <xdr:rowOff>177569</xdr:rowOff>
    </xdr:to>
    <xdr:cxnSp macro="">
      <xdr:nvCxnSpPr>
        <xdr:cNvPr id="268" name="直線コネクタ 267"/>
        <xdr:cNvCxnSpPr/>
      </xdr:nvCxnSpPr>
      <xdr:spPr bwMode="auto">
        <a:xfrm>
          <a:off x="2767853" y="7825584"/>
          <a:ext cx="331133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25</xdr:row>
      <xdr:rowOff>0</xdr:rowOff>
    </xdr:from>
    <xdr:to>
      <xdr:col>23</xdr:col>
      <xdr:colOff>0</xdr:colOff>
      <xdr:row>34</xdr:row>
      <xdr:rowOff>0</xdr:rowOff>
    </xdr:to>
    <xdr:cxnSp macro="">
      <xdr:nvCxnSpPr>
        <xdr:cNvPr id="90" name="直線コネクタ 89"/>
        <xdr:cNvCxnSpPr/>
      </xdr:nvCxnSpPr>
      <xdr:spPr bwMode="auto">
        <a:xfrm>
          <a:off x="3582865" y="5268058"/>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29</xdr:col>
      <xdr:colOff>0</xdr:colOff>
      <xdr:row>23</xdr:row>
      <xdr:rowOff>0</xdr:rowOff>
    </xdr:from>
    <xdr:to>
      <xdr:col>29</xdr:col>
      <xdr:colOff>0</xdr:colOff>
      <xdr:row>33</xdr:row>
      <xdr:rowOff>201705</xdr:rowOff>
    </xdr:to>
    <xdr:cxnSp macro="">
      <xdr:nvCxnSpPr>
        <xdr:cNvPr id="269" name="直線コネクタ 268"/>
        <xdr:cNvCxnSpPr/>
      </xdr:nvCxnSpPr>
      <xdr:spPr bwMode="auto">
        <a:xfrm>
          <a:off x="4269441" y="4981015"/>
          <a:ext cx="0" cy="164166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23</xdr:row>
      <xdr:rowOff>0</xdr:rowOff>
    </xdr:from>
    <xdr:to>
      <xdr:col>34</xdr:col>
      <xdr:colOff>0</xdr:colOff>
      <xdr:row>34</xdr:row>
      <xdr:rowOff>0</xdr:rowOff>
    </xdr:to>
    <xdr:cxnSp macro="">
      <xdr:nvCxnSpPr>
        <xdr:cNvPr id="270" name="直線コネクタ 269"/>
        <xdr:cNvCxnSpPr/>
      </xdr:nvCxnSpPr>
      <xdr:spPr bwMode="auto">
        <a:xfrm>
          <a:off x="5172808" y="4938346"/>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117231</xdr:colOff>
      <xdr:row>25</xdr:row>
      <xdr:rowOff>0</xdr:rowOff>
    </xdr:from>
    <xdr:to>
      <xdr:col>30</xdr:col>
      <xdr:colOff>117231</xdr:colOff>
      <xdr:row>34</xdr:row>
      <xdr:rowOff>0</xdr:rowOff>
    </xdr:to>
    <xdr:cxnSp macro="">
      <xdr:nvCxnSpPr>
        <xdr:cNvPr id="272" name="直線コネクタ 271"/>
        <xdr:cNvCxnSpPr/>
      </xdr:nvCxnSpPr>
      <xdr:spPr bwMode="auto">
        <a:xfrm>
          <a:off x="4454769" y="5268058"/>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205152</xdr:colOff>
      <xdr:row>25</xdr:row>
      <xdr:rowOff>0</xdr:rowOff>
    </xdr:from>
    <xdr:to>
      <xdr:col>34</xdr:col>
      <xdr:colOff>205152</xdr:colOff>
      <xdr:row>34</xdr:row>
      <xdr:rowOff>0</xdr:rowOff>
    </xdr:to>
    <xdr:cxnSp macro="">
      <xdr:nvCxnSpPr>
        <xdr:cNvPr id="273" name="直線コネクタ 272"/>
        <xdr:cNvCxnSpPr/>
      </xdr:nvCxnSpPr>
      <xdr:spPr bwMode="auto">
        <a:xfrm>
          <a:off x="5377960" y="5268058"/>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25</xdr:row>
      <xdr:rowOff>0</xdr:rowOff>
    </xdr:from>
    <xdr:to>
      <xdr:col>26</xdr:col>
      <xdr:colOff>0</xdr:colOff>
      <xdr:row>31</xdr:row>
      <xdr:rowOff>0</xdr:rowOff>
    </xdr:to>
    <xdr:cxnSp macro="">
      <xdr:nvCxnSpPr>
        <xdr:cNvPr id="275" name="直線コネクタ 274"/>
        <xdr:cNvCxnSpPr/>
      </xdr:nvCxnSpPr>
      <xdr:spPr bwMode="auto">
        <a:xfrm>
          <a:off x="3971192" y="5268058"/>
          <a:ext cx="0" cy="8938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29</xdr:col>
      <xdr:colOff>0</xdr:colOff>
      <xdr:row>37</xdr:row>
      <xdr:rowOff>0</xdr:rowOff>
    </xdr:from>
    <xdr:to>
      <xdr:col>29</xdr:col>
      <xdr:colOff>0</xdr:colOff>
      <xdr:row>48</xdr:row>
      <xdr:rowOff>0</xdr:rowOff>
    </xdr:to>
    <xdr:cxnSp macro="">
      <xdr:nvCxnSpPr>
        <xdr:cNvPr id="277" name="直線コネクタ 276"/>
        <xdr:cNvCxnSpPr/>
      </xdr:nvCxnSpPr>
      <xdr:spPr bwMode="auto">
        <a:xfrm>
          <a:off x="4271596" y="7011865"/>
          <a:ext cx="0" cy="1655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37</xdr:row>
      <xdr:rowOff>0</xdr:rowOff>
    </xdr:from>
    <xdr:to>
      <xdr:col>34</xdr:col>
      <xdr:colOff>0</xdr:colOff>
      <xdr:row>48</xdr:row>
      <xdr:rowOff>0</xdr:rowOff>
    </xdr:to>
    <xdr:cxnSp macro="">
      <xdr:nvCxnSpPr>
        <xdr:cNvPr id="279" name="直線コネクタ 278"/>
        <xdr:cNvCxnSpPr/>
      </xdr:nvCxnSpPr>
      <xdr:spPr bwMode="auto">
        <a:xfrm>
          <a:off x="5172808" y="7011865"/>
          <a:ext cx="0" cy="1655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39</xdr:row>
      <xdr:rowOff>0</xdr:rowOff>
    </xdr:from>
    <xdr:to>
      <xdr:col>23</xdr:col>
      <xdr:colOff>0</xdr:colOff>
      <xdr:row>48</xdr:row>
      <xdr:rowOff>0</xdr:rowOff>
    </xdr:to>
    <xdr:cxnSp macro="">
      <xdr:nvCxnSpPr>
        <xdr:cNvPr id="281" name="直線コネクタ 280"/>
        <xdr:cNvCxnSpPr/>
      </xdr:nvCxnSpPr>
      <xdr:spPr bwMode="auto">
        <a:xfrm>
          <a:off x="3582865" y="7356231"/>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31</xdr:col>
      <xdr:colOff>0</xdr:colOff>
      <xdr:row>39</xdr:row>
      <xdr:rowOff>0</xdr:rowOff>
    </xdr:from>
    <xdr:to>
      <xdr:col>31</xdr:col>
      <xdr:colOff>0</xdr:colOff>
      <xdr:row>48</xdr:row>
      <xdr:rowOff>0</xdr:rowOff>
    </xdr:to>
    <xdr:cxnSp macro="">
      <xdr:nvCxnSpPr>
        <xdr:cNvPr id="282" name="直線コネクタ 281"/>
        <xdr:cNvCxnSpPr/>
      </xdr:nvCxnSpPr>
      <xdr:spPr bwMode="auto">
        <a:xfrm>
          <a:off x="4462096" y="7356231"/>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212480</xdr:colOff>
      <xdr:row>39</xdr:row>
      <xdr:rowOff>0</xdr:rowOff>
    </xdr:from>
    <xdr:to>
      <xdr:col>34</xdr:col>
      <xdr:colOff>212480</xdr:colOff>
      <xdr:row>48</xdr:row>
      <xdr:rowOff>0</xdr:rowOff>
    </xdr:to>
    <xdr:cxnSp macro="">
      <xdr:nvCxnSpPr>
        <xdr:cNvPr id="283" name="直線コネクタ 282"/>
        <xdr:cNvCxnSpPr/>
      </xdr:nvCxnSpPr>
      <xdr:spPr bwMode="auto">
        <a:xfrm>
          <a:off x="5385288" y="7356231"/>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39</xdr:row>
      <xdr:rowOff>0</xdr:rowOff>
    </xdr:from>
    <xdr:to>
      <xdr:col>26</xdr:col>
      <xdr:colOff>0</xdr:colOff>
      <xdr:row>45</xdr:row>
      <xdr:rowOff>0</xdr:rowOff>
    </xdr:to>
    <xdr:cxnSp macro="">
      <xdr:nvCxnSpPr>
        <xdr:cNvPr id="285" name="直線コネクタ 284"/>
        <xdr:cNvCxnSpPr/>
      </xdr:nvCxnSpPr>
      <xdr:spPr bwMode="auto">
        <a:xfrm>
          <a:off x="3971192" y="7356231"/>
          <a:ext cx="0" cy="8938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23</xdr:row>
      <xdr:rowOff>0</xdr:rowOff>
    </xdr:from>
    <xdr:to>
      <xdr:col>45</xdr:col>
      <xdr:colOff>0</xdr:colOff>
      <xdr:row>23</xdr:row>
      <xdr:rowOff>0</xdr:rowOff>
    </xdr:to>
    <xdr:cxnSp macro="">
      <xdr:nvCxnSpPr>
        <xdr:cNvPr id="287" name="直線コネクタ 286"/>
        <xdr:cNvCxnSpPr/>
      </xdr:nvCxnSpPr>
      <xdr:spPr bwMode="auto">
        <a:xfrm>
          <a:off x="344365" y="4938346"/>
          <a:ext cx="6784731"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9</xdr:row>
      <xdr:rowOff>0</xdr:rowOff>
    </xdr:from>
    <xdr:to>
      <xdr:col>45</xdr:col>
      <xdr:colOff>0</xdr:colOff>
      <xdr:row>11</xdr:row>
      <xdr:rowOff>0</xdr:rowOff>
    </xdr:to>
    <xdr:sp macro="" textlink="">
      <xdr:nvSpPr>
        <xdr:cNvPr id="96" name="正方形/長方形 95"/>
        <xdr:cNvSpPr/>
      </xdr:nvSpPr>
      <xdr:spPr bwMode="auto">
        <a:xfrm>
          <a:off x="5693019" y="1685192"/>
          <a:ext cx="1436077" cy="337039"/>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37</xdr:col>
      <xdr:colOff>0</xdr:colOff>
      <xdr:row>13</xdr:row>
      <xdr:rowOff>0</xdr:rowOff>
    </xdr:from>
    <xdr:to>
      <xdr:col>45</xdr:col>
      <xdr:colOff>0</xdr:colOff>
      <xdr:row>14</xdr:row>
      <xdr:rowOff>0</xdr:rowOff>
    </xdr:to>
    <xdr:sp macro="" textlink="">
      <xdr:nvSpPr>
        <xdr:cNvPr id="288" name="正方形/長方形 287"/>
        <xdr:cNvSpPr/>
      </xdr:nvSpPr>
      <xdr:spPr bwMode="auto">
        <a:xfrm>
          <a:off x="5693019" y="2359269"/>
          <a:ext cx="1436077" cy="337039"/>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17</xdr:col>
      <xdr:colOff>0</xdr:colOff>
      <xdr:row>22</xdr:row>
      <xdr:rowOff>1</xdr:rowOff>
    </xdr:from>
    <xdr:to>
      <xdr:col>17</xdr:col>
      <xdr:colOff>0</xdr:colOff>
      <xdr:row>23</xdr:row>
      <xdr:rowOff>0</xdr:rowOff>
    </xdr:to>
    <xdr:cxnSp macro="">
      <xdr:nvCxnSpPr>
        <xdr:cNvPr id="100" name="直線コネクタ 99"/>
        <xdr:cNvCxnSpPr/>
      </xdr:nvCxnSpPr>
      <xdr:spPr bwMode="auto">
        <a:xfrm flipV="1">
          <a:off x="2681654" y="4579328"/>
          <a:ext cx="0" cy="35901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22</xdr:row>
      <xdr:rowOff>1</xdr:rowOff>
    </xdr:from>
    <xdr:to>
      <xdr:col>28</xdr:col>
      <xdr:colOff>0</xdr:colOff>
      <xdr:row>23</xdr:row>
      <xdr:rowOff>0</xdr:rowOff>
    </xdr:to>
    <xdr:cxnSp macro="">
      <xdr:nvCxnSpPr>
        <xdr:cNvPr id="289" name="直線コネクタ 288"/>
        <xdr:cNvCxnSpPr/>
      </xdr:nvCxnSpPr>
      <xdr:spPr bwMode="auto">
        <a:xfrm flipV="1">
          <a:off x="4169019" y="4579328"/>
          <a:ext cx="0" cy="35901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17</xdr:col>
      <xdr:colOff>0</xdr:colOff>
      <xdr:row>22</xdr:row>
      <xdr:rowOff>0</xdr:rowOff>
    </xdr:from>
    <xdr:to>
      <xdr:col>28</xdr:col>
      <xdr:colOff>0</xdr:colOff>
      <xdr:row>22</xdr:row>
      <xdr:rowOff>0</xdr:rowOff>
    </xdr:to>
    <xdr:cxnSp macro="">
      <xdr:nvCxnSpPr>
        <xdr:cNvPr id="116" name="直線コネクタ 115"/>
        <xdr:cNvCxnSpPr/>
      </xdr:nvCxnSpPr>
      <xdr:spPr bwMode="auto">
        <a:xfrm>
          <a:off x="2681654" y="4579327"/>
          <a:ext cx="148736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37</xdr:row>
      <xdr:rowOff>0</xdr:rowOff>
    </xdr:from>
    <xdr:to>
      <xdr:col>45</xdr:col>
      <xdr:colOff>0</xdr:colOff>
      <xdr:row>37</xdr:row>
      <xdr:rowOff>0</xdr:rowOff>
    </xdr:to>
    <xdr:cxnSp macro="">
      <xdr:nvCxnSpPr>
        <xdr:cNvPr id="122" name="直線コネクタ 121"/>
        <xdr:cNvCxnSpPr/>
      </xdr:nvCxnSpPr>
      <xdr:spPr bwMode="auto">
        <a:xfrm>
          <a:off x="556846" y="7011865"/>
          <a:ext cx="65722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22</xdr:row>
      <xdr:rowOff>351692</xdr:rowOff>
    </xdr:from>
    <xdr:to>
      <xdr:col>16</xdr:col>
      <xdr:colOff>0</xdr:colOff>
      <xdr:row>50</xdr:row>
      <xdr:rowOff>212480</xdr:rowOff>
    </xdr:to>
    <xdr:cxnSp macro="">
      <xdr:nvCxnSpPr>
        <xdr:cNvPr id="290" name="直線コネクタ 289"/>
        <xdr:cNvCxnSpPr/>
      </xdr:nvCxnSpPr>
      <xdr:spPr bwMode="auto">
        <a:xfrm>
          <a:off x="2586404" y="4931019"/>
          <a:ext cx="0" cy="4169019"/>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39</xdr:col>
      <xdr:colOff>7327</xdr:colOff>
      <xdr:row>23</xdr:row>
      <xdr:rowOff>0</xdr:rowOff>
    </xdr:from>
    <xdr:to>
      <xdr:col>39</xdr:col>
      <xdr:colOff>7327</xdr:colOff>
      <xdr:row>51</xdr:row>
      <xdr:rowOff>7327</xdr:rowOff>
    </xdr:to>
    <xdr:cxnSp macro="">
      <xdr:nvCxnSpPr>
        <xdr:cNvPr id="291" name="直線コネクタ 290"/>
        <xdr:cNvCxnSpPr/>
      </xdr:nvCxnSpPr>
      <xdr:spPr bwMode="auto">
        <a:xfrm>
          <a:off x="6103327" y="4938346"/>
          <a:ext cx="0" cy="4169019"/>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50</xdr:row>
      <xdr:rowOff>212480</xdr:rowOff>
    </xdr:from>
    <xdr:to>
      <xdr:col>45</xdr:col>
      <xdr:colOff>0</xdr:colOff>
      <xdr:row>50</xdr:row>
      <xdr:rowOff>212480</xdr:rowOff>
    </xdr:to>
    <xdr:cxnSp macro="">
      <xdr:nvCxnSpPr>
        <xdr:cNvPr id="293" name="直線コネクタ 292"/>
        <xdr:cNvCxnSpPr/>
      </xdr:nvCxnSpPr>
      <xdr:spPr bwMode="auto">
        <a:xfrm>
          <a:off x="344365" y="9100038"/>
          <a:ext cx="6784731"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53</xdr:row>
      <xdr:rowOff>0</xdr:rowOff>
    </xdr:from>
    <xdr:to>
      <xdr:col>45</xdr:col>
      <xdr:colOff>0</xdr:colOff>
      <xdr:row>53</xdr:row>
      <xdr:rowOff>0</xdr:rowOff>
    </xdr:to>
    <xdr:cxnSp macro="">
      <xdr:nvCxnSpPr>
        <xdr:cNvPr id="295" name="直線コネクタ 294"/>
        <xdr:cNvCxnSpPr/>
      </xdr:nvCxnSpPr>
      <xdr:spPr bwMode="auto">
        <a:xfrm>
          <a:off x="344365" y="9400442"/>
          <a:ext cx="6784731"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50</xdr:row>
      <xdr:rowOff>212480</xdr:rowOff>
    </xdr:from>
    <xdr:to>
      <xdr:col>37</xdr:col>
      <xdr:colOff>0</xdr:colOff>
      <xdr:row>52</xdr:row>
      <xdr:rowOff>109903</xdr:rowOff>
    </xdr:to>
    <xdr:cxnSp macro="">
      <xdr:nvCxnSpPr>
        <xdr:cNvPr id="297" name="直線コネクタ 296"/>
        <xdr:cNvCxnSpPr/>
      </xdr:nvCxnSpPr>
      <xdr:spPr bwMode="auto">
        <a:xfrm flipV="1">
          <a:off x="5693019" y="9100038"/>
          <a:ext cx="0" cy="293077"/>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50</xdr:row>
      <xdr:rowOff>212480</xdr:rowOff>
    </xdr:from>
    <xdr:to>
      <xdr:col>10</xdr:col>
      <xdr:colOff>0</xdr:colOff>
      <xdr:row>53</xdr:row>
      <xdr:rowOff>0</xdr:rowOff>
    </xdr:to>
    <xdr:cxnSp macro="">
      <xdr:nvCxnSpPr>
        <xdr:cNvPr id="298" name="直線コネクタ 297"/>
        <xdr:cNvCxnSpPr/>
      </xdr:nvCxnSpPr>
      <xdr:spPr bwMode="auto">
        <a:xfrm>
          <a:off x="1714500" y="9100038"/>
          <a:ext cx="0" cy="300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146538</xdr:colOff>
      <xdr:row>48</xdr:row>
      <xdr:rowOff>0</xdr:rowOff>
    </xdr:from>
    <xdr:to>
      <xdr:col>42</xdr:col>
      <xdr:colOff>146538</xdr:colOff>
      <xdr:row>50</xdr:row>
      <xdr:rowOff>212480</xdr:rowOff>
    </xdr:to>
    <xdr:cxnSp macro="">
      <xdr:nvCxnSpPr>
        <xdr:cNvPr id="300" name="直線コネクタ 299"/>
        <xdr:cNvCxnSpPr/>
      </xdr:nvCxnSpPr>
      <xdr:spPr bwMode="auto">
        <a:xfrm>
          <a:off x="6718788" y="8667750"/>
          <a:ext cx="0" cy="43228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146538</xdr:colOff>
      <xdr:row>34</xdr:row>
      <xdr:rowOff>0</xdr:rowOff>
    </xdr:from>
    <xdr:to>
      <xdr:col>42</xdr:col>
      <xdr:colOff>146538</xdr:colOff>
      <xdr:row>37</xdr:row>
      <xdr:rowOff>0</xdr:rowOff>
    </xdr:to>
    <xdr:cxnSp macro="">
      <xdr:nvCxnSpPr>
        <xdr:cNvPr id="303" name="直線コネクタ 302"/>
        <xdr:cNvCxnSpPr/>
      </xdr:nvCxnSpPr>
      <xdr:spPr bwMode="auto">
        <a:xfrm>
          <a:off x="6718788" y="6579577"/>
          <a:ext cx="0" cy="43228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xdr:row>
      <xdr:rowOff>51287</xdr:rowOff>
    </xdr:from>
    <xdr:to>
      <xdr:col>45</xdr:col>
      <xdr:colOff>0</xdr:colOff>
      <xdr:row>58</xdr:row>
      <xdr:rowOff>183172</xdr:rowOff>
    </xdr:to>
    <xdr:sp macro="" textlink="">
      <xdr:nvSpPr>
        <xdr:cNvPr id="304" name="正方形/長方形 303"/>
        <xdr:cNvSpPr/>
      </xdr:nvSpPr>
      <xdr:spPr bwMode="auto">
        <a:xfrm>
          <a:off x="131885" y="278422"/>
          <a:ext cx="6997211" cy="10089173"/>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editAs="oneCell">
    <xdr:from>
      <xdr:col>17</xdr:col>
      <xdr:colOff>14654</xdr:colOff>
      <xdr:row>17</xdr:row>
      <xdr:rowOff>43962</xdr:rowOff>
    </xdr:from>
    <xdr:to>
      <xdr:col>35</xdr:col>
      <xdr:colOff>48361</xdr:colOff>
      <xdr:row>22</xdr:row>
      <xdr:rowOff>73901</xdr:rowOff>
    </xdr:to>
    <xdr:pic>
      <xdr:nvPicPr>
        <xdr:cNvPr id="121" name="図 120"/>
        <xdr:cNvPicPr>
          <a:picLocks noChangeAspect="1"/>
        </xdr:cNvPicPr>
      </xdr:nvPicPr>
      <xdr:blipFill>
        <a:blip xmlns:r="http://schemas.openxmlformats.org/officeDocument/2006/relationships" r:embed="rId3"/>
        <a:stretch>
          <a:fillRect/>
        </a:stretch>
      </xdr:blipFill>
      <xdr:spPr>
        <a:xfrm>
          <a:off x="2696308" y="3458308"/>
          <a:ext cx="2737341" cy="11949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chemeClr val="accent2">
              <a:lumMod val="50000"/>
            </a:schemeClr>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solidFill>
          <a:srgbClr val="FFFFFF"/>
        </a:solidFill>
        <a:ln w="12700" cap="flat" cmpd="sng" algn="ctr">
          <a:solidFill>
            <a:schemeClr val="accent2">
              <a:lumMod val="75000"/>
            </a:schemeClr>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ta.go.jp/law/tsutatsu/kobetsu/hyoka/kaisei/r0109/pdf/01.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nta.go.jp/law/joho-zeikaishaku/hyoka/170613/pdf/05.pdf"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drawing" Target="../drawings/drawing3.xml"/><Relationship Id="rId7" Type="http://schemas.openxmlformats.org/officeDocument/2006/relationships/ctrlProp" Target="../ctrlProps/ctrlProp4.xml"/><Relationship Id="rId2" Type="http://schemas.openxmlformats.org/officeDocument/2006/relationships/printerSettings" Target="../printerSettings/printerSettings3.bin"/><Relationship Id="rId1" Type="http://schemas.openxmlformats.org/officeDocument/2006/relationships/hyperlink" Target="http://www.nta.go.jp/law/joho-zeikaishaku/hyoka/170613/pdf/05.pdf" TargetMode="External"/><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arp.da.ndl.go.jp/info:ndljp/pid/8793116/www.stat.go.jp/index/seido/sangyo/pdf/19san99.pdf" TargetMode="External"/><Relationship Id="rId7" Type="http://schemas.openxmlformats.org/officeDocument/2006/relationships/comments" Target="../comments5.xml"/><Relationship Id="rId2" Type="http://schemas.openxmlformats.org/officeDocument/2006/relationships/hyperlink" Target="https://www.soumu.go.jp/toukei_toukatsu/index/seido/sangyo/H25index.htm" TargetMode="External"/><Relationship Id="rId1" Type="http://schemas.openxmlformats.org/officeDocument/2006/relationships/hyperlink" Target="http://www.nta.go.jp/law/joho-zeikaishaku/hyoka/170613/pdf/05.pdf" TargetMode="External"/><Relationship Id="rId6" Type="http://schemas.openxmlformats.org/officeDocument/2006/relationships/vmlDrawing" Target="../drawings/vmlDrawing5.vm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D03"/>
  </sheetPr>
  <dimension ref="B1:S215"/>
  <sheetViews>
    <sheetView showGridLines="0" zoomScaleNormal="100" workbookViewId="0">
      <selection activeCell="B1" sqref="B1:M1"/>
    </sheetView>
  </sheetViews>
  <sheetFormatPr defaultColWidth="9" defaultRowHeight="13.5"/>
  <cols>
    <col min="1" max="1" width="4.25" style="206" customWidth="1"/>
    <col min="2" max="2" width="4.625" style="206" customWidth="1"/>
    <col min="3" max="3" width="1.625" style="206" customWidth="1"/>
    <col min="4" max="4" width="4.875" style="206" customWidth="1"/>
    <col min="5" max="5" width="1.625" style="206" customWidth="1"/>
    <col min="6" max="6" width="9" style="206"/>
    <col min="7" max="7" width="12.875" style="206" customWidth="1"/>
    <col min="8" max="10" width="9" style="206"/>
    <col min="11" max="11" width="11.75" style="206" customWidth="1"/>
    <col min="12" max="16384" width="9" style="206"/>
  </cols>
  <sheetData>
    <row r="1" spans="2:13" ht="24.75" customHeight="1">
      <c r="B1" s="320" t="s">
        <v>1272</v>
      </c>
      <c r="C1" s="320"/>
      <c r="D1" s="320"/>
      <c r="E1" s="320"/>
      <c r="F1" s="320"/>
      <c r="G1" s="320"/>
      <c r="H1" s="320"/>
      <c r="I1" s="320"/>
      <c r="J1" s="320"/>
      <c r="K1" s="320"/>
      <c r="L1" s="320"/>
      <c r="M1" s="320"/>
    </row>
    <row r="2" spans="2:13" ht="90.75" customHeight="1">
      <c r="B2" s="318" t="s">
        <v>1279</v>
      </c>
      <c r="C2" s="318"/>
      <c r="D2" s="318"/>
      <c r="E2" s="318"/>
      <c r="F2" s="318"/>
      <c r="G2" s="318"/>
      <c r="H2" s="318"/>
      <c r="I2" s="318"/>
      <c r="J2" s="318"/>
      <c r="K2" s="318"/>
      <c r="L2" s="318"/>
      <c r="M2" s="318"/>
    </row>
    <row r="3" spans="2:13" ht="9" customHeight="1"/>
    <row r="4" spans="2:13" ht="21.75" customHeight="1">
      <c r="B4" s="207" t="s">
        <v>1052</v>
      </c>
    </row>
    <row r="5" spans="2:13" ht="15" customHeight="1">
      <c r="B5" s="208" t="s">
        <v>1091</v>
      </c>
      <c r="C5" s="209" t="s">
        <v>1092</v>
      </c>
    </row>
    <row r="6" spans="2:13">
      <c r="B6" s="208"/>
      <c r="C6" s="210" t="s">
        <v>1053</v>
      </c>
    </row>
    <row r="7" spans="2:13">
      <c r="B7" s="208"/>
      <c r="C7" s="209" t="s">
        <v>1093</v>
      </c>
    </row>
    <row r="8" spans="2:13">
      <c r="B8" s="208"/>
      <c r="C8" s="210" t="s">
        <v>1094</v>
      </c>
    </row>
    <row r="9" spans="2:13" ht="13.15" customHeight="1">
      <c r="B9" s="208"/>
      <c r="C9" s="243" t="s">
        <v>1095</v>
      </c>
    </row>
    <row r="10" spans="2:13" ht="12" customHeight="1">
      <c r="B10" s="208"/>
    </row>
    <row r="11" spans="2:13" ht="13.5" customHeight="1">
      <c r="B11" s="208" t="s">
        <v>1096</v>
      </c>
      <c r="C11" s="209" t="s">
        <v>1143</v>
      </c>
    </row>
    <row r="12" spans="2:13" ht="13.5" customHeight="1">
      <c r="B12" s="208"/>
      <c r="C12" s="206" t="s">
        <v>1054</v>
      </c>
    </row>
    <row r="13" spans="2:13" ht="12" customHeight="1">
      <c r="B13" s="208"/>
    </row>
    <row r="14" spans="2:13">
      <c r="B14" s="208" t="s">
        <v>511</v>
      </c>
      <c r="C14" s="209" t="s">
        <v>1066</v>
      </c>
    </row>
    <row r="15" spans="2:13" ht="14.25" customHeight="1">
      <c r="B15" s="208"/>
      <c r="C15" s="206" t="s">
        <v>1097</v>
      </c>
    </row>
    <row r="16" spans="2:13" ht="14.25" customHeight="1">
      <c r="B16" s="208"/>
      <c r="C16" s="206" t="s">
        <v>1098</v>
      </c>
    </row>
    <row r="17" spans="2:3" ht="14.25" customHeight="1">
      <c r="B17" s="208"/>
      <c r="C17" s="206" t="s">
        <v>1201</v>
      </c>
    </row>
    <row r="18" spans="2:3" ht="14.25" customHeight="1">
      <c r="B18" s="208"/>
      <c r="C18" s="206" t="s">
        <v>1158</v>
      </c>
    </row>
    <row r="19" spans="2:3" ht="12" customHeight="1">
      <c r="B19" s="208"/>
    </row>
    <row r="20" spans="2:3">
      <c r="B20" s="208" t="s">
        <v>317</v>
      </c>
      <c r="C20" s="206" t="s">
        <v>1099</v>
      </c>
    </row>
    <row r="21" spans="2:3">
      <c r="B21" s="208"/>
      <c r="C21" s="206" t="s">
        <v>1100</v>
      </c>
    </row>
    <row r="22" spans="2:3">
      <c r="B22" s="208"/>
      <c r="C22" s="206" t="s">
        <v>1101</v>
      </c>
    </row>
    <row r="23" spans="2:3">
      <c r="B23" s="208"/>
      <c r="C23" s="223" t="s">
        <v>1102</v>
      </c>
    </row>
    <row r="24" spans="2:3" ht="12" customHeight="1">
      <c r="B24" s="208"/>
    </row>
    <row r="25" spans="2:3">
      <c r="B25" s="208" t="s">
        <v>1159</v>
      </c>
      <c r="C25" s="206" t="s">
        <v>1170</v>
      </c>
    </row>
    <row r="26" spans="2:3">
      <c r="B26" s="208"/>
      <c r="C26" s="253" t="s">
        <v>1160</v>
      </c>
    </row>
    <row r="27" spans="2:3">
      <c r="B27" s="208"/>
      <c r="C27" s="224" t="s">
        <v>1161</v>
      </c>
    </row>
    <row r="28" spans="2:3">
      <c r="B28" s="208"/>
      <c r="C28" s="254" t="s">
        <v>1162</v>
      </c>
    </row>
    <row r="29" spans="2:3">
      <c r="B29" s="208"/>
      <c r="C29" s="226" t="s">
        <v>1163</v>
      </c>
    </row>
    <row r="30" spans="2:3" ht="6" customHeight="1">
      <c r="B30" s="208"/>
      <c r="C30" s="226"/>
    </row>
    <row r="31" spans="2:3">
      <c r="B31" s="208"/>
      <c r="C31" s="254" t="s">
        <v>1182</v>
      </c>
    </row>
    <row r="32" spans="2:3">
      <c r="B32" s="208"/>
      <c r="C32" s="254" t="s">
        <v>1183</v>
      </c>
    </row>
    <row r="33" spans="2:3">
      <c r="B33" s="208"/>
      <c r="C33" s="224" t="s">
        <v>1184</v>
      </c>
    </row>
    <row r="34" spans="2:3">
      <c r="B34" s="208"/>
      <c r="C34" s="224" t="s">
        <v>1185</v>
      </c>
    </row>
    <row r="35" spans="2:3" ht="12" customHeight="1">
      <c r="B35" s="208"/>
    </row>
    <row r="36" spans="2:3">
      <c r="B36" s="208" t="s">
        <v>830</v>
      </c>
      <c r="C36" s="206" t="s">
        <v>1273</v>
      </c>
    </row>
    <row r="37" spans="2:3">
      <c r="B37" s="208"/>
      <c r="C37" s="254" t="s">
        <v>1252</v>
      </c>
    </row>
    <row r="38" spans="2:3" ht="6" customHeight="1">
      <c r="B38" s="208"/>
      <c r="C38" s="226"/>
    </row>
    <row r="39" spans="2:3">
      <c r="B39" s="208"/>
      <c r="C39" s="254" t="s">
        <v>1236</v>
      </c>
    </row>
    <row r="40" spans="2:3">
      <c r="B40" s="208"/>
      <c r="C40" s="254" t="s">
        <v>1165</v>
      </c>
    </row>
    <row r="41" spans="2:3">
      <c r="B41" s="208"/>
      <c r="C41" s="254" t="s">
        <v>1164</v>
      </c>
    </row>
    <row r="42" spans="2:3">
      <c r="B42" s="208"/>
      <c r="C42" s="224" t="s">
        <v>1280</v>
      </c>
    </row>
    <row r="43" spans="2:3" ht="12" customHeight="1">
      <c r="B43" s="208"/>
    </row>
    <row r="44" spans="2:3" ht="13.5" customHeight="1">
      <c r="B44" s="208" t="s">
        <v>831</v>
      </c>
      <c r="C44" s="222" t="s">
        <v>1237</v>
      </c>
    </row>
    <row r="45" spans="2:3" ht="13.5" customHeight="1">
      <c r="B45" s="208"/>
      <c r="C45" s="206" t="s">
        <v>1241</v>
      </c>
    </row>
    <row r="46" spans="2:3" ht="13.5" customHeight="1">
      <c r="B46" s="208"/>
      <c r="C46" s="206" t="s">
        <v>1238</v>
      </c>
    </row>
    <row r="47" spans="2:3" ht="13.5" customHeight="1">
      <c r="B47" s="208"/>
      <c r="C47" s="206" t="s">
        <v>1245</v>
      </c>
    </row>
    <row r="48" spans="2:3" ht="13.5" customHeight="1">
      <c r="B48" s="208"/>
      <c r="C48" s="206" t="s">
        <v>1239</v>
      </c>
    </row>
    <row r="49" spans="2:4" ht="13.5" customHeight="1">
      <c r="B49" s="208"/>
      <c r="C49" s="206" t="s">
        <v>1244</v>
      </c>
    </row>
    <row r="50" spans="2:4" ht="13.5" customHeight="1">
      <c r="B50" s="208"/>
      <c r="C50" s="206" t="s">
        <v>1246</v>
      </c>
    </row>
    <row r="51" spans="2:4" ht="13.5" customHeight="1">
      <c r="B51" s="208"/>
      <c r="C51" s="225" t="s">
        <v>1242</v>
      </c>
      <c r="D51" s="224"/>
    </row>
    <row r="52" spans="2:4" ht="13.5" customHeight="1">
      <c r="B52" s="208"/>
      <c r="C52" s="225" t="s">
        <v>1243</v>
      </c>
      <c r="D52" s="224"/>
    </row>
    <row r="53" spans="2:4" ht="13.5" customHeight="1">
      <c r="B53" s="208"/>
      <c r="C53" s="225" t="s">
        <v>1240</v>
      </c>
      <c r="D53" s="224"/>
    </row>
    <row r="54" spans="2:4" ht="12" customHeight="1">
      <c r="B54" s="208"/>
    </row>
    <row r="55" spans="2:4" ht="13.5" customHeight="1">
      <c r="B55" s="208" t="s">
        <v>832</v>
      </c>
      <c r="C55" s="222" t="s">
        <v>1103</v>
      </c>
    </row>
    <row r="56" spans="2:4" ht="13.5" customHeight="1">
      <c r="B56" s="208"/>
      <c r="C56" s="206" t="s">
        <v>1144</v>
      </c>
    </row>
    <row r="57" spans="2:4" ht="13.5" customHeight="1">
      <c r="B57" s="208"/>
      <c r="C57" s="206" t="s">
        <v>1104</v>
      </c>
    </row>
    <row r="58" spans="2:4" ht="13.5" customHeight="1">
      <c r="B58" s="208"/>
      <c r="C58" s="206" t="s">
        <v>1067</v>
      </c>
    </row>
    <row r="59" spans="2:4" ht="13.5" customHeight="1">
      <c r="B59" s="208"/>
      <c r="C59" s="206" t="s">
        <v>1068</v>
      </c>
    </row>
    <row r="60" spans="2:4" ht="13.5" customHeight="1">
      <c r="B60" s="208"/>
      <c r="C60" s="223" t="s">
        <v>1105</v>
      </c>
      <c r="D60" s="224"/>
    </row>
    <row r="61" spans="2:4" ht="13.5" customHeight="1">
      <c r="B61" s="208"/>
      <c r="C61" s="223" t="s">
        <v>1265</v>
      </c>
      <c r="D61" s="224"/>
    </row>
    <row r="62" spans="2:4">
      <c r="B62" s="208"/>
    </row>
    <row r="63" spans="2:4" ht="21.75" customHeight="1">
      <c r="B63" s="207" t="s">
        <v>1055</v>
      </c>
    </row>
    <row r="64" spans="2:4">
      <c r="B64" s="208" t="s">
        <v>1091</v>
      </c>
      <c r="C64" s="206" t="s">
        <v>1056</v>
      </c>
    </row>
    <row r="65" spans="2:3">
      <c r="B65" s="208"/>
      <c r="C65" s="206" t="s">
        <v>1057</v>
      </c>
    </row>
    <row r="66" spans="2:3" ht="12" customHeight="1">
      <c r="B66" s="208"/>
    </row>
    <row r="67" spans="2:3">
      <c r="B67" s="208" t="s">
        <v>1096</v>
      </c>
      <c r="C67" s="206" t="s">
        <v>1231</v>
      </c>
    </row>
    <row r="68" spans="2:3">
      <c r="B68" s="208"/>
      <c r="C68" s="206" t="s">
        <v>1274</v>
      </c>
    </row>
    <row r="69" spans="2:3">
      <c r="B69" s="208"/>
      <c r="C69" s="206" t="s">
        <v>1145</v>
      </c>
    </row>
    <row r="70" spans="2:3">
      <c r="B70" s="208"/>
      <c r="C70" s="206" t="s">
        <v>1058</v>
      </c>
    </row>
    <row r="71" spans="2:3">
      <c r="B71" s="208"/>
      <c r="C71" s="206" t="s">
        <v>1059</v>
      </c>
    </row>
    <row r="72" spans="2:3">
      <c r="C72" s="206" t="s">
        <v>1060</v>
      </c>
    </row>
    <row r="73" spans="2:3" ht="12" customHeight="1">
      <c r="B73" s="208"/>
    </row>
    <row r="74" spans="2:3">
      <c r="B74" s="208" t="s">
        <v>511</v>
      </c>
      <c r="C74" s="206" t="s">
        <v>1106</v>
      </c>
    </row>
    <row r="75" spans="2:3">
      <c r="B75" s="208"/>
      <c r="C75" s="206" t="s">
        <v>1232</v>
      </c>
    </row>
    <row r="76" spans="2:3">
      <c r="B76" s="208"/>
      <c r="C76" s="206" t="s">
        <v>1069</v>
      </c>
    </row>
    <row r="77" spans="2:3" ht="12" customHeight="1"/>
    <row r="78" spans="2:3">
      <c r="B78" s="208" t="s">
        <v>1107</v>
      </c>
      <c r="C78" s="206" t="s">
        <v>1233</v>
      </c>
    </row>
    <row r="79" spans="2:3" ht="12" customHeight="1">
      <c r="B79" s="208"/>
    </row>
    <row r="80" spans="2:3">
      <c r="B80" s="208" t="s">
        <v>656</v>
      </c>
      <c r="C80" s="206" t="s">
        <v>1108</v>
      </c>
    </row>
    <row r="81" spans="2:6">
      <c r="B81" s="208"/>
      <c r="C81" s="206" t="s">
        <v>1109</v>
      </c>
    </row>
    <row r="83" spans="2:6" ht="21.75" customHeight="1">
      <c r="B83" s="207" t="s">
        <v>1061</v>
      </c>
    </row>
    <row r="84" spans="2:6" ht="20.25" customHeight="1">
      <c r="B84" s="211" t="s">
        <v>1091</v>
      </c>
      <c r="C84" s="207" t="s">
        <v>1070</v>
      </c>
      <c r="D84" s="207"/>
    </row>
    <row r="85" spans="2:6">
      <c r="C85" s="212"/>
      <c r="D85" s="244"/>
      <c r="E85" s="212"/>
      <c r="F85" s="206" t="s">
        <v>1062</v>
      </c>
    </row>
    <row r="86" spans="2:6">
      <c r="C86" s="212"/>
      <c r="E86" s="212"/>
      <c r="F86" s="206" t="s">
        <v>1110</v>
      </c>
    </row>
    <row r="87" spans="2:6">
      <c r="C87" s="212"/>
      <c r="E87" s="212"/>
    </row>
    <row r="88" spans="2:6">
      <c r="D88" s="213"/>
      <c r="F88" s="206" t="s">
        <v>1146</v>
      </c>
    </row>
    <row r="90" spans="2:6">
      <c r="D90" s="214"/>
      <c r="F90" s="206" t="s">
        <v>1147</v>
      </c>
    </row>
    <row r="92" spans="2:6">
      <c r="D92" s="215"/>
      <c r="F92" s="206" t="s">
        <v>1063</v>
      </c>
    </row>
    <row r="94" spans="2:6">
      <c r="F94" s="206" t="s">
        <v>1111</v>
      </c>
    </row>
    <row r="96" spans="2:6">
      <c r="F96" s="206" t="s">
        <v>1112</v>
      </c>
    </row>
    <row r="99" spans="2:5" ht="20.25" customHeight="1">
      <c r="B99" s="211" t="s">
        <v>1096</v>
      </c>
      <c r="C99" s="207" t="s">
        <v>1064</v>
      </c>
      <c r="D99" s="207"/>
    </row>
    <row r="100" spans="2:5" ht="19.5" customHeight="1">
      <c r="C100" s="216" t="s">
        <v>1071</v>
      </c>
    </row>
    <row r="101" spans="2:5" ht="6.75" customHeight="1">
      <c r="D101" s="218"/>
    </row>
    <row r="102" spans="2:5">
      <c r="C102" s="217"/>
      <c r="D102" s="219" t="s">
        <v>1113</v>
      </c>
    </row>
    <row r="103" spans="2:5">
      <c r="D103" s="219" t="s">
        <v>1114</v>
      </c>
    </row>
    <row r="104" spans="2:5">
      <c r="C104" s="217"/>
      <c r="D104" s="219" t="s">
        <v>1187</v>
      </c>
    </row>
    <row r="105" spans="2:5">
      <c r="C105" s="217"/>
      <c r="D105" s="226" t="s">
        <v>1171</v>
      </c>
      <c r="E105" s="209"/>
    </row>
    <row r="106" spans="2:5">
      <c r="C106" s="217"/>
      <c r="D106" s="219" t="s">
        <v>1188</v>
      </c>
    </row>
    <row r="107" spans="2:5">
      <c r="C107" s="217"/>
      <c r="D107" s="226" t="s">
        <v>1186</v>
      </c>
      <c r="E107" s="209"/>
    </row>
    <row r="108" spans="2:5" ht="8.25" customHeight="1">
      <c r="C108" s="217"/>
      <c r="D108" s="219"/>
    </row>
    <row r="109" spans="2:5">
      <c r="C109" s="217"/>
      <c r="D109" s="219" t="s">
        <v>1115</v>
      </c>
    </row>
    <row r="110" spans="2:5">
      <c r="C110" s="217"/>
      <c r="D110" s="219" t="s">
        <v>1116</v>
      </c>
    </row>
    <row r="111" spans="2:5" ht="8.25" customHeight="1">
      <c r="C111" s="217"/>
      <c r="D111" s="219"/>
    </row>
    <row r="112" spans="2:5">
      <c r="C112" s="217"/>
      <c r="D112" s="219" t="s">
        <v>1148</v>
      </c>
    </row>
    <row r="113" spans="4:5">
      <c r="D113" s="219" t="s">
        <v>1117</v>
      </c>
    </row>
    <row r="114" spans="4:5">
      <c r="D114" s="245" t="s">
        <v>1149</v>
      </c>
    </row>
    <row r="115" spans="4:5">
      <c r="D115" s="245" t="s">
        <v>1234</v>
      </c>
    </row>
    <row r="116" spans="4:5" ht="7.9" customHeight="1">
      <c r="D116" s="219"/>
    </row>
    <row r="117" spans="4:5">
      <c r="D117" s="246" t="s">
        <v>1150</v>
      </c>
      <c r="E117" s="224"/>
    </row>
    <row r="118" spans="4:5">
      <c r="D118" s="246" t="s">
        <v>1118</v>
      </c>
      <c r="E118" s="224"/>
    </row>
    <row r="119" spans="4:5">
      <c r="D119" s="226" t="s">
        <v>1119</v>
      </c>
      <c r="E119" s="224"/>
    </row>
    <row r="120" spans="4:5" ht="13.15" customHeight="1">
      <c r="D120" s="219"/>
    </row>
    <row r="121" spans="4:5">
      <c r="D121" s="219" t="s">
        <v>1120</v>
      </c>
    </row>
    <row r="122" spans="4:5" ht="7.9" customHeight="1">
      <c r="D122" s="225"/>
    </row>
    <row r="123" spans="4:5">
      <c r="D123" s="219" t="s">
        <v>1121</v>
      </c>
    </row>
    <row r="124" spans="4:5" ht="7.9" customHeight="1">
      <c r="D124" s="219"/>
    </row>
    <row r="125" spans="4:5">
      <c r="D125" s="219" t="s">
        <v>1122</v>
      </c>
    </row>
    <row r="126" spans="4:5">
      <c r="D126" s="219" t="s">
        <v>1123</v>
      </c>
    </row>
    <row r="127" spans="4:5">
      <c r="D127" s="219"/>
    </row>
    <row r="128" spans="4:5" ht="15" customHeight="1">
      <c r="D128" s="245" t="s">
        <v>1124</v>
      </c>
    </row>
    <row r="129" spans="3:16">
      <c r="D129" s="219" t="s">
        <v>1125</v>
      </c>
    </row>
    <row r="130" spans="3:16">
      <c r="C130" s="217"/>
      <c r="D130" s="225" t="s">
        <v>1151</v>
      </c>
    </row>
    <row r="131" spans="3:16" ht="7.9" customHeight="1">
      <c r="D131" s="219"/>
    </row>
    <row r="132" spans="3:16">
      <c r="D132" s="219" t="s">
        <v>1126</v>
      </c>
    </row>
    <row r="133" spans="3:16">
      <c r="D133" s="219" t="s">
        <v>1127</v>
      </c>
    </row>
    <row r="134" spans="3:16" ht="13.15" customHeight="1">
      <c r="D134" s="219"/>
      <c r="O134" s="319" t="s">
        <v>1153</v>
      </c>
      <c r="P134" s="319"/>
    </row>
    <row r="135" spans="3:16">
      <c r="D135" s="246" t="s">
        <v>1128</v>
      </c>
      <c r="E135" s="224"/>
    </row>
    <row r="136" spans="3:16">
      <c r="D136" s="246" t="s">
        <v>1152</v>
      </c>
      <c r="E136" s="224"/>
    </row>
    <row r="137" spans="3:16">
      <c r="D137" s="246" t="s">
        <v>1129</v>
      </c>
      <c r="E137" s="224"/>
    </row>
    <row r="138" spans="3:16">
      <c r="D138" s="226" t="s">
        <v>1130</v>
      </c>
      <c r="E138" s="224"/>
    </row>
    <row r="139" spans="3:16" ht="13.15" customHeight="1">
      <c r="D139" s="219"/>
    </row>
    <row r="140" spans="3:16">
      <c r="D140" s="246" t="s">
        <v>1131</v>
      </c>
      <c r="E140" s="224"/>
    </row>
    <row r="141" spans="3:16">
      <c r="D141" s="246" t="s">
        <v>1154</v>
      </c>
      <c r="E141" s="224"/>
    </row>
    <row r="142" spans="3:16">
      <c r="D142" s="225" t="s">
        <v>1132</v>
      </c>
      <c r="E142" s="224"/>
    </row>
    <row r="143" spans="3:16" ht="21.75" customHeight="1">
      <c r="D143" s="219"/>
    </row>
    <row r="144" spans="3:16" ht="8.25" customHeight="1"/>
    <row r="145" spans="3:4" ht="19.5" customHeight="1">
      <c r="C145" s="216" t="s">
        <v>1072</v>
      </c>
    </row>
    <row r="155" spans="3:4">
      <c r="D155" s="206" t="s">
        <v>1133</v>
      </c>
    </row>
    <row r="163" spans="3:19" ht="54.6" customHeight="1">
      <c r="C163" s="217"/>
    </row>
    <row r="164" spans="3:19" ht="16.899999999999999" customHeight="1">
      <c r="C164" s="217"/>
    </row>
    <row r="165" spans="3:19" ht="54.6" customHeight="1">
      <c r="C165" s="217"/>
      <c r="L165" s="321" t="s">
        <v>1202</v>
      </c>
      <c r="M165" s="321"/>
      <c r="N165" s="321"/>
      <c r="O165" s="321"/>
      <c r="P165" s="321"/>
      <c r="Q165" s="321"/>
      <c r="R165" s="321"/>
      <c r="S165" s="321"/>
    </row>
    <row r="166" spans="3:19" ht="8.25" customHeight="1">
      <c r="C166" s="217"/>
      <c r="L166" s="321"/>
      <c r="M166" s="321"/>
      <c r="N166" s="321"/>
      <c r="O166" s="321"/>
      <c r="P166" s="321"/>
      <c r="Q166" s="321"/>
      <c r="R166" s="321"/>
      <c r="S166" s="321"/>
    </row>
    <row r="167" spans="3:19">
      <c r="C167" s="217"/>
      <c r="D167" s="247" t="s">
        <v>1134</v>
      </c>
    </row>
    <row r="168" spans="3:19" ht="16.5" customHeight="1">
      <c r="C168" s="217"/>
    </row>
    <row r="169" spans="3:19" ht="9.6" customHeight="1">
      <c r="D169" s="217"/>
    </row>
    <row r="170" spans="3:19">
      <c r="C170" s="216" t="s">
        <v>1065</v>
      </c>
    </row>
    <row r="171" spans="3:19">
      <c r="C171" s="218"/>
      <c r="D171" s="206" t="s">
        <v>1135</v>
      </c>
    </row>
    <row r="172" spans="3:19">
      <c r="C172" s="218"/>
      <c r="D172" s="206" t="s">
        <v>1136</v>
      </c>
    </row>
    <row r="173" spans="3:19">
      <c r="C173" s="218"/>
      <c r="D173" s="206" t="s">
        <v>1137</v>
      </c>
    </row>
    <row r="174" spans="3:19">
      <c r="C174" s="218"/>
    </row>
    <row r="175" spans="3:19" ht="36" customHeight="1">
      <c r="C175" s="219"/>
      <c r="F175" s="220" t="s">
        <v>1138</v>
      </c>
    </row>
    <row r="176" spans="3:19" ht="36" customHeight="1">
      <c r="C176" s="219"/>
      <c r="F176" s="247" t="s">
        <v>1139</v>
      </c>
      <c r="N176" s="220"/>
    </row>
    <row r="177" spans="2:4" ht="58.5" customHeight="1"/>
    <row r="178" spans="2:4" ht="19.149999999999999" customHeight="1">
      <c r="D178" s="206" t="s">
        <v>1155</v>
      </c>
    </row>
    <row r="179" spans="2:4" ht="19.149999999999999" customHeight="1">
      <c r="D179" s="248" t="s">
        <v>1275</v>
      </c>
    </row>
    <row r="180" spans="2:4" ht="39" customHeight="1"/>
    <row r="181" spans="2:4" ht="18" customHeight="1">
      <c r="B181" s="206" t="s">
        <v>1076</v>
      </c>
    </row>
    <row r="182" spans="2:4" ht="18" customHeight="1">
      <c r="C182" s="206" t="s">
        <v>1140</v>
      </c>
    </row>
    <row r="183" spans="2:4" ht="18" customHeight="1">
      <c r="C183" s="206" t="s">
        <v>1156</v>
      </c>
    </row>
    <row r="184" spans="2:4" ht="18" customHeight="1">
      <c r="D184" s="221"/>
    </row>
    <row r="194" spans="2:4" ht="18" customHeight="1">
      <c r="B194" s="206" t="s">
        <v>1141</v>
      </c>
    </row>
    <row r="196" spans="2:4">
      <c r="C196" s="218" t="s">
        <v>1073</v>
      </c>
      <c r="D196" s="206" t="s">
        <v>1074</v>
      </c>
    </row>
    <row r="197" spans="2:4">
      <c r="C197" s="206" t="s">
        <v>1073</v>
      </c>
      <c r="D197" s="206" t="s">
        <v>1142</v>
      </c>
    </row>
    <row r="198" spans="2:4">
      <c r="D198" s="224" t="s">
        <v>1075</v>
      </c>
    </row>
    <row r="215" spans="12:12">
      <c r="L215" s="224" t="s">
        <v>1157</v>
      </c>
    </row>
  </sheetData>
  <sheetProtection algorithmName="SHA-512" hashValue="IO6JyDS1HckHjcd8X5Rpp9UjElSkujzG5hd1NkFt3M5VvMlN4TeMJwBl8w+xQhoI/0MnTXxXZxZnbCcpU1iZDQ==" saltValue="PhSMBY8snUlR93f4nEPZHg==" spinCount="100000" sheet="1" objects="1" scenarios="1"/>
  <mergeCells count="4">
    <mergeCell ref="B2:M2"/>
    <mergeCell ref="O134:P134"/>
    <mergeCell ref="B1:M1"/>
    <mergeCell ref="L165:S166"/>
  </mergeCells>
  <phoneticPr fontId="2"/>
  <hyperlinks>
    <hyperlink ref="D179" r:id="rId1"/>
  </hyperlinks>
  <pageMargins left="0.51" right="0.2" top="0.54" bottom="0.4" header="0.3" footer="0.3"/>
  <pageSetup paperSize="9" scale="74" fitToHeight="2" orientation="landscape" r:id="rId2"/>
  <rowBreaks count="1" manualBreakCount="1">
    <brk id="142" min="1" max="21"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00000"/>
  </sheetPr>
  <dimension ref="A1:AS358"/>
  <sheetViews>
    <sheetView showGridLines="0" showRowColHeaders="0" zoomScale="130" zoomScaleNormal="130" workbookViewId="0">
      <selection activeCell="G5" sqref="G5:L5"/>
    </sheetView>
  </sheetViews>
  <sheetFormatPr defaultRowHeight="9.75"/>
  <cols>
    <col min="1" max="1" width="2" style="111" customWidth="1"/>
    <col min="2" max="4" width="2.75" style="111" customWidth="1"/>
    <col min="5" max="5" width="6.875" style="111" customWidth="1"/>
    <col min="6" max="6" width="2.625" style="111" customWidth="1"/>
    <col min="7" max="7" width="2.75" style="111" customWidth="1"/>
    <col min="8" max="8" width="4" style="111" customWidth="1"/>
    <col min="9" max="9" width="2.125" style="111" customWidth="1"/>
    <col min="10" max="10" width="2" style="111" customWidth="1"/>
    <col min="11" max="11" width="5.625" style="111" customWidth="1"/>
    <col min="12" max="12" width="3.875" style="111" customWidth="1"/>
    <col min="13" max="13" width="1.75" style="87" customWidth="1"/>
    <col min="14" max="14" width="1.375" style="111" customWidth="1"/>
    <col min="15" max="15" width="2.75" style="111" customWidth="1"/>
    <col min="16" max="16" width="3.875" style="111" customWidth="1"/>
    <col min="17" max="17" width="2.5" style="111" customWidth="1"/>
    <col min="18" max="18" width="3.875" style="111" customWidth="1"/>
    <col min="19" max="19" width="1.625" style="111" customWidth="1"/>
    <col min="20" max="20" width="3.25" style="111" customWidth="1"/>
    <col min="21" max="21" width="4.875" style="111" customWidth="1"/>
    <col min="22" max="22" width="3.125" style="111" customWidth="1"/>
    <col min="23" max="23" width="2.25" style="111" customWidth="1"/>
    <col min="24" max="24" width="1.75" style="111" customWidth="1"/>
    <col min="25" max="25" width="1.375" style="111" customWidth="1"/>
    <col min="26" max="26" width="2.25" style="111" customWidth="1"/>
    <col min="27" max="27" width="15.5" style="111" customWidth="1"/>
    <col min="28" max="28" width="3.5" style="111" customWidth="1"/>
    <col min="29" max="29" width="2" style="111" customWidth="1"/>
    <col min="30" max="30" width="3" style="111" customWidth="1"/>
    <col min="31" max="31" width="13.125" style="156" customWidth="1"/>
    <col min="32" max="32" width="19.875" style="111" customWidth="1"/>
    <col min="33" max="33" width="3.625" style="111" customWidth="1"/>
    <col min="34" max="40" width="3" style="111" customWidth="1"/>
    <col min="41" max="16384" width="9" style="111"/>
  </cols>
  <sheetData>
    <row r="1" spans="1:32" ht="16.5" customHeight="1">
      <c r="B1" s="682" t="s">
        <v>720</v>
      </c>
      <c r="C1" s="682"/>
      <c r="D1" s="682"/>
      <c r="E1" s="682"/>
      <c r="F1" s="682"/>
      <c r="G1" s="682"/>
      <c r="H1" s="682"/>
      <c r="I1" s="682"/>
      <c r="J1" s="682"/>
      <c r="K1" s="682"/>
      <c r="L1" s="682"/>
      <c r="M1" s="682"/>
      <c r="N1" s="682"/>
      <c r="O1" s="682"/>
      <c r="P1" s="682"/>
      <c r="Q1" s="682"/>
      <c r="R1" s="682"/>
      <c r="S1" s="682"/>
      <c r="V1" s="431" t="s">
        <v>715</v>
      </c>
      <c r="W1" s="431"/>
      <c r="X1" s="489" t="str">
        <f>IF('１表の１'!D4="","",'１表の１'!D4)</f>
        <v/>
      </c>
      <c r="Y1" s="489"/>
      <c r="Z1" s="489"/>
      <c r="AA1" s="489"/>
      <c r="AB1" s="133"/>
    </row>
    <row r="2" spans="1:32" ht="4.5" customHeight="1">
      <c r="M2" s="111"/>
      <c r="AC2" s="434" t="s">
        <v>284</v>
      </c>
    </row>
    <row r="3" spans="1:32" ht="20.25" customHeight="1">
      <c r="A3" s="611" t="s">
        <v>299</v>
      </c>
      <c r="C3" s="456" t="s">
        <v>721</v>
      </c>
      <c r="D3" s="457"/>
      <c r="E3" s="457"/>
      <c r="F3" s="461" t="s">
        <v>728</v>
      </c>
      <c r="G3" s="461"/>
      <c r="H3" s="461"/>
      <c r="I3" s="461"/>
      <c r="J3" s="461"/>
      <c r="K3" s="461"/>
      <c r="L3" s="461"/>
      <c r="M3" s="461"/>
      <c r="N3" s="461"/>
      <c r="O3" s="461" t="s">
        <v>729</v>
      </c>
      <c r="P3" s="461"/>
      <c r="Q3" s="461"/>
      <c r="R3" s="461"/>
      <c r="S3" s="461"/>
      <c r="T3" s="461"/>
      <c r="U3" s="461"/>
      <c r="V3" s="461"/>
      <c r="W3" s="449" t="s">
        <v>730</v>
      </c>
      <c r="X3" s="449"/>
      <c r="Y3" s="449"/>
      <c r="Z3" s="449"/>
      <c r="AA3" s="449"/>
      <c r="AB3" s="449"/>
      <c r="AC3" s="434"/>
    </row>
    <row r="4" spans="1:32" ht="20.25" customHeight="1">
      <c r="A4" s="611"/>
      <c r="B4" s="134"/>
      <c r="C4" s="457"/>
      <c r="D4" s="457"/>
      <c r="E4" s="457"/>
      <c r="F4" s="516" t="s">
        <v>731</v>
      </c>
      <c r="G4" s="516"/>
      <c r="H4" s="516"/>
      <c r="I4" s="516"/>
      <c r="J4" s="516"/>
      <c r="K4" s="516"/>
      <c r="L4" s="516"/>
      <c r="M4" s="516"/>
      <c r="N4" s="516"/>
      <c r="O4" s="516" t="s">
        <v>732</v>
      </c>
      <c r="P4" s="516"/>
      <c r="Q4" s="516"/>
      <c r="R4" s="516"/>
      <c r="S4" s="516"/>
      <c r="T4" s="516"/>
      <c r="U4" s="516"/>
      <c r="V4" s="516"/>
      <c r="W4" s="449" t="s">
        <v>216</v>
      </c>
      <c r="X4" s="449"/>
      <c r="Y4" s="449"/>
      <c r="Z4" s="449"/>
      <c r="AA4" s="449"/>
      <c r="AB4" s="449"/>
      <c r="AC4" s="434"/>
      <c r="AE4" s="447" t="s">
        <v>1049</v>
      </c>
      <c r="AF4" s="447"/>
    </row>
    <row r="5" spans="1:32" ht="30" customHeight="1">
      <c r="A5" s="611"/>
      <c r="B5" s="134"/>
      <c r="C5" s="457"/>
      <c r="D5" s="457"/>
      <c r="E5" s="457"/>
      <c r="F5" s="117" t="s">
        <v>14</v>
      </c>
      <c r="G5" s="677" t="str">
        <f>'５表'!H30</f>
        <v/>
      </c>
      <c r="H5" s="677"/>
      <c r="I5" s="677"/>
      <c r="J5" s="677"/>
      <c r="K5" s="677"/>
      <c r="L5" s="677"/>
      <c r="M5" s="516" t="s">
        <v>19</v>
      </c>
      <c r="N5" s="516"/>
      <c r="O5" s="117" t="s">
        <v>10</v>
      </c>
      <c r="P5" s="486" t="str">
        <f>IF('５表'!E26="","",'５表'!E26)</f>
        <v/>
      </c>
      <c r="Q5" s="486"/>
      <c r="R5" s="486"/>
      <c r="S5" s="486"/>
      <c r="T5" s="486"/>
      <c r="U5" s="486"/>
      <c r="V5" s="116" t="s">
        <v>19</v>
      </c>
      <c r="W5" s="117" t="s">
        <v>12</v>
      </c>
      <c r="X5" s="677" t="str">
        <f>IFERROR(G5-P5,"")</f>
        <v/>
      </c>
      <c r="Y5" s="677"/>
      <c r="Z5" s="677"/>
      <c r="AA5" s="677"/>
      <c r="AB5" s="116" t="s">
        <v>19</v>
      </c>
      <c r="AC5" s="434"/>
      <c r="AE5" s="447"/>
      <c r="AF5" s="447"/>
    </row>
    <row r="6" spans="1:32" ht="21" customHeight="1">
      <c r="A6" s="611"/>
      <c r="B6" s="134"/>
      <c r="C6" s="457"/>
      <c r="D6" s="457"/>
      <c r="E6" s="457"/>
      <c r="F6" s="449" t="s">
        <v>733</v>
      </c>
      <c r="G6" s="449"/>
      <c r="H6" s="449"/>
      <c r="I6" s="449"/>
      <c r="J6" s="449"/>
      <c r="K6" s="449"/>
      <c r="L6" s="449"/>
      <c r="M6" s="449"/>
      <c r="N6" s="449"/>
      <c r="O6" s="449" t="s">
        <v>1199</v>
      </c>
      <c r="P6" s="449"/>
      <c r="Q6" s="449"/>
      <c r="R6" s="449"/>
      <c r="S6" s="449"/>
      <c r="T6" s="449"/>
      <c r="U6" s="449"/>
      <c r="V6" s="449"/>
      <c r="W6" s="449" t="s">
        <v>730</v>
      </c>
      <c r="X6" s="449"/>
      <c r="Y6" s="449"/>
      <c r="Z6" s="449"/>
      <c r="AA6" s="449"/>
      <c r="AB6" s="449"/>
      <c r="AC6" s="434"/>
    </row>
    <row r="7" spans="1:32" ht="16.5" customHeight="1">
      <c r="A7" s="611"/>
      <c r="B7" s="134"/>
      <c r="C7" s="457"/>
      <c r="D7" s="457"/>
      <c r="E7" s="457"/>
      <c r="F7" s="449" t="s">
        <v>734</v>
      </c>
      <c r="G7" s="449"/>
      <c r="H7" s="449"/>
      <c r="I7" s="449"/>
      <c r="J7" s="449"/>
      <c r="K7" s="449"/>
      <c r="L7" s="449"/>
      <c r="M7" s="449"/>
      <c r="N7" s="449"/>
      <c r="O7" s="449" t="s">
        <v>735</v>
      </c>
      <c r="P7" s="449"/>
      <c r="Q7" s="449"/>
      <c r="R7" s="449"/>
      <c r="S7" s="449"/>
      <c r="T7" s="449"/>
      <c r="U7" s="449"/>
      <c r="V7" s="449"/>
      <c r="W7" s="449" t="s">
        <v>235</v>
      </c>
      <c r="X7" s="449"/>
      <c r="Y7" s="449"/>
      <c r="Z7" s="449"/>
      <c r="AA7" s="449"/>
      <c r="AB7" s="449"/>
      <c r="AC7" s="434"/>
    </row>
    <row r="8" spans="1:32" ht="30" customHeight="1">
      <c r="A8" s="611"/>
      <c r="B8" s="134"/>
      <c r="C8" s="457"/>
      <c r="D8" s="457"/>
      <c r="E8" s="457"/>
      <c r="F8" s="117" t="s">
        <v>15</v>
      </c>
      <c r="G8" s="486" t="str">
        <f>'５表'!H32</f>
        <v/>
      </c>
      <c r="H8" s="486"/>
      <c r="I8" s="486"/>
      <c r="J8" s="486"/>
      <c r="K8" s="486"/>
      <c r="L8" s="486"/>
      <c r="M8" s="516" t="s">
        <v>19</v>
      </c>
      <c r="N8" s="516"/>
      <c r="O8" s="117" t="s">
        <v>11</v>
      </c>
      <c r="P8" s="678" t="str">
        <f>IF('５表'!H26="","",'５表'!H26+'５表'!E28-'５表'!H28)</f>
        <v/>
      </c>
      <c r="Q8" s="678"/>
      <c r="R8" s="678"/>
      <c r="S8" s="678"/>
      <c r="T8" s="678"/>
      <c r="U8" s="678"/>
      <c r="V8" s="116" t="s">
        <v>19</v>
      </c>
      <c r="W8" s="117" t="s">
        <v>722</v>
      </c>
      <c r="X8" s="677" t="str">
        <f>IFERROR(G8-P8,"")</f>
        <v/>
      </c>
      <c r="Y8" s="677"/>
      <c r="Z8" s="677"/>
      <c r="AA8" s="677"/>
      <c r="AB8" s="116" t="s">
        <v>19</v>
      </c>
      <c r="AC8" s="434"/>
    </row>
    <row r="9" spans="1:32" ht="18" customHeight="1">
      <c r="A9" s="611"/>
      <c r="B9" s="134"/>
      <c r="C9" s="457"/>
      <c r="D9" s="457"/>
      <c r="E9" s="457"/>
      <c r="F9" s="461" t="s">
        <v>736</v>
      </c>
      <c r="G9" s="461"/>
      <c r="H9" s="461"/>
      <c r="I9" s="461"/>
      <c r="J9" s="461"/>
      <c r="K9" s="461"/>
      <c r="L9" s="461"/>
      <c r="M9" s="461"/>
      <c r="N9" s="461"/>
      <c r="O9" s="507" t="s">
        <v>737</v>
      </c>
      <c r="P9" s="507"/>
      <c r="Q9" s="507"/>
      <c r="R9" s="507"/>
      <c r="S9" s="507"/>
      <c r="T9" s="507"/>
      <c r="U9" s="507"/>
      <c r="V9" s="507"/>
      <c r="W9" s="461" t="s">
        <v>1200</v>
      </c>
      <c r="X9" s="461"/>
      <c r="Y9" s="461"/>
      <c r="Z9" s="461"/>
      <c r="AA9" s="461"/>
      <c r="AB9" s="461"/>
      <c r="AC9" s="434"/>
    </row>
    <row r="10" spans="1:32" ht="19.5" customHeight="1">
      <c r="A10" s="611"/>
      <c r="B10" s="680" t="s">
        <v>716</v>
      </c>
      <c r="C10" s="457"/>
      <c r="D10" s="457"/>
      <c r="E10" s="457"/>
      <c r="F10" s="449" t="s">
        <v>217</v>
      </c>
      <c r="G10" s="449"/>
      <c r="H10" s="449"/>
      <c r="I10" s="449"/>
      <c r="J10" s="449"/>
      <c r="K10" s="449"/>
      <c r="L10" s="449"/>
      <c r="M10" s="449"/>
      <c r="N10" s="449"/>
      <c r="O10" s="449" t="s">
        <v>240</v>
      </c>
      <c r="P10" s="449"/>
      <c r="Q10" s="449"/>
      <c r="R10" s="449"/>
      <c r="S10" s="449"/>
      <c r="T10" s="449"/>
      <c r="U10" s="449"/>
      <c r="V10" s="449"/>
      <c r="W10" s="449" t="s">
        <v>738</v>
      </c>
      <c r="X10" s="449"/>
      <c r="Y10" s="449"/>
      <c r="Z10" s="449"/>
      <c r="AA10" s="449"/>
      <c r="AB10" s="449"/>
      <c r="AC10" s="434"/>
    </row>
    <row r="11" spans="1:32" ht="30" customHeight="1">
      <c r="A11" s="611"/>
      <c r="B11" s="680"/>
      <c r="C11" s="457"/>
      <c r="D11" s="457"/>
      <c r="E11" s="457"/>
      <c r="F11" s="117" t="s">
        <v>37</v>
      </c>
      <c r="G11" s="486" t="str">
        <f>IFERROR(IF(X5-X8&lt;0,0,X5-X8),"")</f>
        <v/>
      </c>
      <c r="H11" s="486"/>
      <c r="I11" s="486"/>
      <c r="J11" s="486"/>
      <c r="K11" s="486"/>
      <c r="L11" s="486"/>
      <c r="M11" s="516" t="s">
        <v>19</v>
      </c>
      <c r="N11" s="516"/>
      <c r="O11" s="117" t="s">
        <v>38</v>
      </c>
      <c r="P11" s="486" t="str">
        <f>IFERROR(ROUNDDOWN(G11*0.37,0),"")</f>
        <v/>
      </c>
      <c r="Q11" s="486"/>
      <c r="R11" s="486"/>
      <c r="S11" s="486"/>
      <c r="T11" s="486"/>
      <c r="U11" s="486"/>
      <c r="V11" s="116" t="s">
        <v>19</v>
      </c>
      <c r="W11" s="117" t="s">
        <v>40</v>
      </c>
      <c r="X11" s="677" t="str">
        <f>IFERROR(X5-P11,"")</f>
        <v/>
      </c>
      <c r="Y11" s="677"/>
      <c r="Z11" s="677"/>
      <c r="AA11" s="677"/>
      <c r="AB11" s="116" t="s">
        <v>19</v>
      </c>
      <c r="AC11" s="434"/>
    </row>
    <row r="12" spans="1:32" ht="20.25" customHeight="1">
      <c r="A12" s="611"/>
      <c r="B12" s="680"/>
      <c r="C12" s="457"/>
      <c r="D12" s="457"/>
      <c r="E12" s="457"/>
      <c r="F12" s="449" t="s">
        <v>739</v>
      </c>
      <c r="G12" s="449"/>
      <c r="H12" s="449"/>
      <c r="I12" s="449"/>
      <c r="J12" s="449"/>
      <c r="K12" s="449"/>
      <c r="L12" s="449"/>
      <c r="M12" s="449"/>
      <c r="N12" s="449"/>
      <c r="O12" s="457" t="s">
        <v>740</v>
      </c>
      <c r="P12" s="457"/>
      <c r="Q12" s="457"/>
      <c r="R12" s="457"/>
      <c r="S12" s="457"/>
      <c r="T12" s="457"/>
      <c r="U12" s="457"/>
      <c r="V12" s="457"/>
      <c r="X12" s="471" t="s">
        <v>742</v>
      </c>
      <c r="Y12" s="471"/>
      <c r="Z12" s="471"/>
      <c r="AA12" s="471"/>
      <c r="AB12" s="471"/>
    </row>
    <row r="13" spans="1:32" ht="16.5" customHeight="1">
      <c r="A13" s="611"/>
      <c r="B13" s="680"/>
      <c r="C13" s="457"/>
      <c r="D13" s="457"/>
      <c r="E13" s="457"/>
      <c r="F13" s="516" t="s">
        <v>270</v>
      </c>
      <c r="G13" s="516"/>
      <c r="H13" s="516"/>
      <c r="I13" s="516"/>
      <c r="J13" s="516"/>
      <c r="K13" s="516"/>
      <c r="L13" s="516"/>
      <c r="M13" s="516"/>
      <c r="N13" s="516"/>
      <c r="O13" s="679" t="s">
        <v>741</v>
      </c>
      <c r="P13" s="679"/>
      <c r="Q13" s="679"/>
      <c r="R13" s="679"/>
      <c r="S13" s="679"/>
      <c r="T13" s="679"/>
      <c r="U13" s="679"/>
      <c r="V13" s="679"/>
      <c r="X13" s="471"/>
      <c r="Y13" s="471"/>
      <c r="Z13" s="471"/>
      <c r="AA13" s="471"/>
      <c r="AB13" s="471"/>
    </row>
    <row r="14" spans="1:32" ht="30" customHeight="1">
      <c r="B14" s="680"/>
      <c r="C14" s="457"/>
      <c r="D14" s="457"/>
      <c r="E14" s="457"/>
      <c r="F14" s="117" t="s">
        <v>723</v>
      </c>
      <c r="G14" s="486">
        <f>'５表'!R32</f>
        <v>0</v>
      </c>
      <c r="H14" s="486"/>
      <c r="I14" s="486"/>
      <c r="J14" s="486"/>
      <c r="K14" s="486"/>
      <c r="L14" s="486"/>
      <c r="M14" s="516" t="s">
        <v>4</v>
      </c>
      <c r="N14" s="516"/>
      <c r="O14" s="117" t="s">
        <v>724</v>
      </c>
      <c r="P14" s="486" t="str">
        <f>IFERROR(ROUNDDOWN(IF(X11&lt;0,0,X11*1000/G14),0),"")</f>
        <v/>
      </c>
      <c r="Q14" s="486"/>
      <c r="R14" s="486"/>
      <c r="S14" s="486"/>
      <c r="T14" s="486"/>
      <c r="U14" s="486"/>
      <c r="V14" s="116" t="s">
        <v>725</v>
      </c>
      <c r="X14" s="471"/>
      <c r="Y14" s="471"/>
      <c r="Z14" s="471"/>
      <c r="AA14" s="471"/>
      <c r="AB14" s="471"/>
    </row>
    <row r="15" spans="1:32" ht="18" customHeight="1">
      <c r="B15" s="680"/>
      <c r="C15" s="463" t="s">
        <v>743</v>
      </c>
      <c r="D15" s="449"/>
      <c r="E15" s="449"/>
      <c r="F15" s="449"/>
      <c r="G15" s="449"/>
      <c r="H15" s="461" t="s">
        <v>744</v>
      </c>
      <c r="I15" s="461"/>
      <c r="J15" s="461"/>
      <c r="K15" s="461"/>
      <c r="L15" s="461"/>
      <c r="M15" s="461"/>
      <c r="N15" s="461"/>
      <c r="O15" s="461"/>
      <c r="P15" s="461" t="s">
        <v>745</v>
      </c>
      <c r="Q15" s="461"/>
      <c r="R15" s="461"/>
      <c r="S15" s="461"/>
      <c r="T15" s="461"/>
      <c r="U15" s="461"/>
      <c r="V15" s="461"/>
      <c r="W15" s="684"/>
      <c r="X15" s="684"/>
      <c r="Y15" s="684"/>
      <c r="Z15" s="684"/>
      <c r="AA15" s="684"/>
      <c r="AB15" s="684"/>
    </row>
    <row r="16" spans="1:32" ht="21" customHeight="1">
      <c r="B16" s="680"/>
      <c r="C16" s="449"/>
      <c r="D16" s="449"/>
      <c r="E16" s="449"/>
      <c r="F16" s="449"/>
      <c r="G16" s="449"/>
      <c r="H16" s="449" t="s">
        <v>746</v>
      </c>
      <c r="I16" s="449"/>
      <c r="J16" s="449"/>
      <c r="K16" s="449"/>
      <c r="L16" s="449"/>
      <c r="M16" s="449"/>
      <c r="N16" s="449"/>
      <c r="O16" s="449"/>
      <c r="P16" s="449" t="s">
        <v>747</v>
      </c>
      <c r="Q16" s="449"/>
      <c r="R16" s="449"/>
      <c r="S16" s="449"/>
      <c r="T16" s="449"/>
      <c r="U16" s="449"/>
      <c r="V16" s="449"/>
      <c r="W16" s="684"/>
      <c r="X16" s="684"/>
      <c r="Y16" s="684"/>
      <c r="Z16" s="684"/>
      <c r="AA16" s="684"/>
      <c r="AB16" s="684"/>
    </row>
    <row r="17" spans="2:37" ht="27.75" customHeight="1">
      <c r="B17" s="135"/>
      <c r="C17" s="449"/>
      <c r="D17" s="449"/>
      <c r="E17" s="449"/>
      <c r="F17" s="449"/>
      <c r="G17" s="449"/>
      <c r="H17" s="115" t="s">
        <v>726</v>
      </c>
      <c r="I17" s="486" t="str">
        <f>IF(AND('７表'!AP55="",'７表'!AP58=""),'７表'!AM52,IF('７表'!AP58="",'７表'!AP55,'７表'!AP58))</f>
        <v/>
      </c>
      <c r="J17" s="486"/>
      <c r="K17" s="486"/>
      <c r="L17" s="486"/>
      <c r="M17" s="486"/>
      <c r="N17" s="486"/>
      <c r="O17" s="116" t="s">
        <v>725</v>
      </c>
      <c r="P17" s="115" t="s">
        <v>727</v>
      </c>
      <c r="Q17" s="486" t="str">
        <f>P14</f>
        <v/>
      </c>
      <c r="R17" s="486"/>
      <c r="S17" s="486"/>
      <c r="T17" s="486"/>
      <c r="U17" s="486"/>
      <c r="V17" s="116" t="s">
        <v>725</v>
      </c>
      <c r="W17" s="684"/>
      <c r="X17" s="684"/>
      <c r="Y17" s="684"/>
      <c r="Z17" s="684"/>
      <c r="AA17" s="684"/>
      <c r="AB17" s="684"/>
    </row>
    <row r="18" spans="2:37" ht="26.25" customHeight="1">
      <c r="B18" s="681" t="s">
        <v>221</v>
      </c>
      <c r="C18" s="683" t="s">
        <v>719</v>
      </c>
      <c r="D18" s="408" t="s">
        <v>748</v>
      </c>
      <c r="E18" s="408"/>
      <c r="F18" s="612" t="s">
        <v>749</v>
      </c>
      <c r="G18" s="612"/>
      <c r="H18" s="612"/>
      <c r="I18" s="612"/>
      <c r="J18" s="612"/>
      <c r="K18" s="612"/>
      <c r="L18" s="612"/>
      <c r="M18" s="612"/>
      <c r="N18" s="612"/>
      <c r="O18" s="612"/>
      <c r="P18" s="612"/>
      <c r="Q18" s="612"/>
      <c r="R18" s="612"/>
      <c r="S18" s="612"/>
      <c r="T18" s="612"/>
      <c r="U18" s="612"/>
      <c r="V18" s="612"/>
      <c r="W18" s="612"/>
      <c r="X18" s="612"/>
      <c r="Y18" s="612"/>
      <c r="Z18" s="408" t="s">
        <v>750</v>
      </c>
      <c r="AA18" s="408"/>
      <c r="AB18" s="408"/>
    </row>
    <row r="19" spans="2:37" ht="20.25" customHeight="1">
      <c r="B19" s="681"/>
      <c r="C19" s="683"/>
      <c r="D19" s="463" t="s">
        <v>753</v>
      </c>
      <c r="E19" s="449"/>
      <c r="G19" s="669" t="s">
        <v>783</v>
      </c>
      <c r="H19" s="669"/>
      <c r="I19" s="669"/>
      <c r="J19" s="669"/>
      <c r="K19" s="669"/>
      <c r="L19" s="669"/>
      <c r="M19" s="669"/>
      <c r="N19" s="669"/>
      <c r="O19" s="669"/>
      <c r="P19" s="669"/>
      <c r="Q19" s="669"/>
      <c r="R19" s="669"/>
      <c r="S19" s="669"/>
      <c r="T19" s="669"/>
      <c r="U19" s="669"/>
      <c r="Z19" s="497" t="s">
        <v>751</v>
      </c>
      <c r="AA19" s="486" t="str">
        <f>IF(株特比準１=TRUE,IF(Q17&lt;U21,Q17,U21),"")</f>
        <v/>
      </c>
      <c r="AB19" s="516" t="s">
        <v>25</v>
      </c>
      <c r="AE19" s="527" t="s">
        <v>1198</v>
      </c>
      <c r="AF19" s="527"/>
      <c r="AG19" s="527"/>
      <c r="AH19" s="527"/>
      <c r="AI19" s="527"/>
      <c r="AJ19" s="527"/>
      <c r="AK19" s="527"/>
    </row>
    <row r="20" spans="2:37" ht="13.5" customHeight="1">
      <c r="B20" s="134"/>
      <c r="C20" s="683"/>
      <c r="D20" s="449"/>
      <c r="E20" s="449"/>
      <c r="H20" s="461" t="s">
        <v>778</v>
      </c>
      <c r="I20" s="461"/>
      <c r="J20" s="461"/>
      <c r="M20" s="111"/>
      <c r="N20" s="461" t="s">
        <v>779</v>
      </c>
      <c r="O20" s="461"/>
      <c r="P20" s="461"/>
      <c r="Z20" s="497"/>
      <c r="AA20" s="486"/>
      <c r="AB20" s="516"/>
      <c r="AE20" s="527"/>
      <c r="AF20" s="527"/>
      <c r="AG20" s="527"/>
      <c r="AH20" s="527"/>
      <c r="AI20" s="527"/>
      <c r="AJ20" s="527"/>
      <c r="AK20" s="527"/>
    </row>
    <row r="21" spans="2:37" ht="18" customHeight="1">
      <c r="B21" s="134"/>
      <c r="C21" s="683"/>
      <c r="D21" s="449"/>
      <c r="E21" s="449"/>
      <c r="G21" s="113" t="s">
        <v>780</v>
      </c>
      <c r="H21" s="490" t="str">
        <f>IF(株特比準１=TRUE,I17,"")</f>
        <v/>
      </c>
      <c r="I21" s="490"/>
      <c r="J21" s="490"/>
      <c r="K21" s="449" t="s">
        <v>790</v>
      </c>
      <c r="L21" s="449"/>
      <c r="M21" s="449"/>
      <c r="N21" s="490" t="str">
        <f>IF(株特比準１=TRUE,Q17,"")</f>
        <v/>
      </c>
      <c r="O21" s="490"/>
      <c r="P21" s="490"/>
      <c r="Q21" s="449" t="s">
        <v>791</v>
      </c>
      <c r="R21" s="449"/>
      <c r="S21" s="449"/>
      <c r="T21" s="449"/>
      <c r="U21" s="490" t="str">
        <f>IFERROR(IF(株特比準１=TRUE,ROUNDDOWN(H21*0.25+N21*0.75,0),""),"")</f>
        <v/>
      </c>
      <c r="V21" s="490"/>
      <c r="W21" s="111" t="s">
        <v>25</v>
      </c>
      <c r="Z21" s="497"/>
      <c r="AA21" s="486"/>
      <c r="AB21" s="516"/>
      <c r="AE21" s="198" t="str">
        <f>IF(株特比準１=TRUE,"比準要素数１の会社",IF(会社規模=1,"大会社",IF(会社規模=5,"小会社","中会社")))</f>
        <v>中会社</v>
      </c>
      <c r="AF21" s="189" t="s">
        <v>1051</v>
      </c>
    </row>
    <row r="22" spans="2:37" ht="23.25" customHeight="1">
      <c r="B22" s="134"/>
      <c r="C22" s="683"/>
      <c r="D22" s="513" t="s">
        <v>718</v>
      </c>
      <c r="E22" s="111" t="s">
        <v>754</v>
      </c>
      <c r="G22" s="669" t="s">
        <v>788</v>
      </c>
      <c r="H22" s="669"/>
      <c r="I22" s="669"/>
      <c r="J22" s="669"/>
      <c r="K22" s="669"/>
      <c r="L22" s="669"/>
      <c r="M22" s="669"/>
      <c r="N22" s="669"/>
      <c r="O22" s="669"/>
      <c r="P22" s="669"/>
      <c r="Z22" s="497" t="s">
        <v>752</v>
      </c>
      <c r="AA22" s="486" t="str">
        <f>IF(AND(会社規模=1,株特比準１=FALSE),IF(I17&gt;Q17,Q17,I17),"")</f>
        <v/>
      </c>
      <c r="AB22" s="516" t="s">
        <v>25</v>
      </c>
      <c r="AE22" s="429" t="s">
        <v>1178</v>
      </c>
      <c r="AF22" s="429"/>
      <c r="AG22" s="429"/>
      <c r="AH22" s="429"/>
      <c r="AI22" s="429"/>
      <c r="AJ22" s="429"/>
      <c r="AK22" s="429"/>
    </row>
    <row r="23" spans="2:37" ht="27.75" customHeight="1">
      <c r="B23" s="134"/>
      <c r="C23" s="683"/>
      <c r="D23" s="513"/>
      <c r="E23" s="111" t="s">
        <v>757</v>
      </c>
      <c r="G23" s="550" t="s">
        <v>789</v>
      </c>
      <c r="H23" s="550"/>
      <c r="I23" s="550"/>
      <c r="J23" s="550"/>
      <c r="K23" s="550"/>
      <c r="L23" s="550"/>
      <c r="M23" s="550"/>
      <c r="N23" s="550"/>
      <c r="O23" s="550"/>
      <c r="Z23" s="497"/>
      <c r="AA23" s="486"/>
      <c r="AB23" s="516"/>
    </row>
    <row r="24" spans="2:37" ht="24" customHeight="1">
      <c r="B24" s="134"/>
      <c r="C24" s="683"/>
      <c r="D24" s="513"/>
      <c r="E24" s="111" t="s">
        <v>755</v>
      </c>
      <c r="F24" s="668" t="s">
        <v>792</v>
      </c>
      <c r="G24" s="668"/>
      <c r="H24" s="668"/>
      <c r="I24" s="668"/>
      <c r="J24" s="668"/>
      <c r="K24" s="670" t="s">
        <v>786</v>
      </c>
      <c r="L24" s="671"/>
      <c r="M24" s="111"/>
      <c r="P24" s="672" t="s">
        <v>785</v>
      </c>
      <c r="Q24" s="461"/>
      <c r="U24" s="672" t="s">
        <v>787</v>
      </c>
      <c r="V24" s="461"/>
      <c r="Z24" s="497" t="s">
        <v>212</v>
      </c>
      <c r="AA24" s="486" t="str">
        <f>IFERROR(IF(AND(OR(会社規模=2,会社規模=3,会社規模=4),株特比準１=FALSE),ROUNDDOWN(H25*L25*0.01+P25*(1-V25*0.01),0),""),"")</f>
        <v/>
      </c>
      <c r="AB24" s="516" t="s">
        <v>25</v>
      </c>
    </row>
    <row r="25" spans="2:37" ht="27.75" customHeight="1">
      <c r="B25" s="134"/>
      <c r="C25" s="683"/>
      <c r="D25" s="513"/>
      <c r="E25" s="111" t="s">
        <v>757</v>
      </c>
      <c r="H25" s="490" t="str">
        <f>IF(AND(OR(会社規模=2,会社規模=3,会社規模=4),株特比準１=FALSE),IF(I17&gt;Q17,Q17,I17),"")</f>
        <v/>
      </c>
      <c r="I25" s="490"/>
      <c r="J25" s="490"/>
      <c r="K25" s="111" t="s">
        <v>784</v>
      </c>
      <c r="L25" s="187">
        <f>IF(AND(OR(会社規模=2,会社規模=3,会社規模=4),株特比準１=FALSE),IF(会社規模=2,90,IF(会社規模=3,75,60)),"")</f>
        <v>60</v>
      </c>
      <c r="M25" s="111"/>
      <c r="N25" s="111" t="s">
        <v>20</v>
      </c>
      <c r="P25" s="490" t="str">
        <f>IF(AND(OR(会社規模=2,会社規模=3,会社規模=4),株特比準１=FALSE),Q17,"")</f>
        <v/>
      </c>
      <c r="Q25" s="490"/>
      <c r="R25" s="490"/>
      <c r="S25" s="449" t="s">
        <v>53</v>
      </c>
      <c r="T25" s="449"/>
      <c r="U25" s="449"/>
      <c r="V25" s="187">
        <f>IF(AND(OR(会社規模=2,会社規模=3,会社規模=4),株特比準１=FALSE),L25,"")</f>
        <v>60</v>
      </c>
      <c r="W25" s="111" t="s">
        <v>5</v>
      </c>
      <c r="Z25" s="497"/>
      <c r="AA25" s="486"/>
      <c r="AB25" s="516"/>
    </row>
    <row r="26" spans="2:37" ht="17.25" customHeight="1">
      <c r="B26" s="134"/>
      <c r="C26" s="683"/>
      <c r="D26" s="513"/>
      <c r="E26" s="112" t="s">
        <v>756</v>
      </c>
      <c r="G26" s="669" t="s">
        <v>783</v>
      </c>
      <c r="H26" s="669"/>
      <c r="I26" s="669"/>
      <c r="J26" s="669"/>
      <c r="K26" s="669"/>
      <c r="L26" s="669"/>
      <c r="M26" s="669"/>
      <c r="N26" s="669"/>
      <c r="O26" s="669"/>
      <c r="P26" s="669"/>
      <c r="Q26" s="669"/>
      <c r="R26" s="669"/>
      <c r="S26" s="669"/>
      <c r="T26" s="669"/>
      <c r="U26" s="669"/>
      <c r="Z26" s="497" t="s">
        <v>211</v>
      </c>
      <c r="AA26" s="486" t="str">
        <f>IF(AND(会社規模=5,株特比準１=FALSE),IF(Q17&lt;U28,Q17,U28),"")</f>
        <v/>
      </c>
      <c r="AB26" s="516" t="s">
        <v>25</v>
      </c>
    </row>
    <row r="27" spans="2:37" ht="15" customHeight="1">
      <c r="B27" s="134"/>
      <c r="C27" s="683"/>
      <c r="D27" s="513"/>
      <c r="H27" s="461" t="s">
        <v>778</v>
      </c>
      <c r="I27" s="461"/>
      <c r="J27" s="461"/>
      <c r="M27" s="111"/>
      <c r="N27" s="461" t="s">
        <v>779</v>
      </c>
      <c r="O27" s="461"/>
      <c r="P27" s="461"/>
      <c r="Z27" s="497"/>
      <c r="AA27" s="486"/>
      <c r="AB27" s="516"/>
    </row>
    <row r="28" spans="2:37" ht="19.5" customHeight="1">
      <c r="B28" s="134"/>
      <c r="C28" s="683"/>
      <c r="D28" s="513"/>
      <c r="E28" s="116" t="s">
        <v>757</v>
      </c>
      <c r="G28" s="113" t="s">
        <v>780</v>
      </c>
      <c r="H28" s="587" t="str">
        <f>IF(AND(会社規模=5,株特比準１=FALSE),I17,"")</f>
        <v/>
      </c>
      <c r="I28" s="587"/>
      <c r="J28" s="587"/>
      <c r="K28" s="449" t="s">
        <v>782</v>
      </c>
      <c r="L28" s="449"/>
      <c r="M28" s="449"/>
      <c r="N28" s="587" t="str">
        <f>IF(AND(会社規模=5,株特比準１=FALSE),Q17,"")</f>
        <v/>
      </c>
      <c r="O28" s="587"/>
      <c r="P28" s="587"/>
      <c r="Q28" s="449" t="s">
        <v>781</v>
      </c>
      <c r="R28" s="449"/>
      <c r="S28" s="449"/>
      <c r="T28" s="449"/>
      <c r="U28" s="490" t="str">
        <f>IFERROR(IF(AND(会社規模=5,株特比準１=FALSE),ROUNDDOWN((H28+N28)/2,0),""),"")</f>
        <v/>
      </c>
      <c r="V28" s="490"/>
      <c r="W28" s="111" t="s">
        <v>25</v>
      </c>
      <c r="Z28" s="497"/>
      <c r="AA28" s="486"/>
      <c r="AB28" s="516"/>
    </row>
    <row r="29" spans="2:37" ht="25.5" customHeight="1">
      <c r="B29" s="556" t="s">
        <v>717</v>
      </c>
      <c r="C29" s="468" t="s">
        <v>760</v>
      </c>
      <c r="D29" s="455"/>
      <c r="E29" s="455"/>
      <c r="F29" s="455"/>
      <c r="G29" s="455"/>
      <c r="H29" s="455"/>
      <c r="I29" s="463" t="s">
        <v>763</v>
      </c>
      <c r="J29" s="449"/>
      <c r="K29" s="449"/>
      <c r="L29" s="449"/>
      <c r="M29" s="449"/>
      <c r="N29" s="449"/>
      <c r="O29" s="449"/>
      <c r="P29" s="449"/>
      <c r="Q29" s="468" t="s">
        <v>764</v>
      </c>
      <c r="R29" s="455"/>
      <c r="S29" s="455"/>
      <c r="T29" s="455"/>
      <c r="U29" s="455"/>
      <c r="V29" s="455"/>
      <c r="W29" s="455"/>
      <c r="X29" s="455"/>
      <c r="Y29" s="468" t="s">
        <v>765</v>
      </c>
      <c r="Z29" s="455"/>
      <c r="AA29" s="455"/>
      <c r="AB29" s="455"/>
    </row>
    <row r="30" spans="2:37" ht="16.5" customHeight="1">
      <c r="B30" s="556"/>
      <c r="C30" s="449" t="s">
        <v>761</v>
      </c>
      <c r="D30" s="449"/>
      <c r="E30" s="449"/>
      <c r="F30" s="449"/>
      <c r="G30" s="449"/>
      <c r="H30" s="449"/>
      <c r="I30" s="449" t="s">
        <v>762</v>
      </c>
      <c r="J30" s="449"/>
      <c r="K30" s="449"/>
      <c r="L30" s="449"/>
      <c r="M30" s="449"/>
      <c r="N30" s="449"/>
      <c r="O30" s="449"/>
      <c r="P30" s="449"/>
      <c r="Q30" s="449" t="s">
        <v>218</v>
      </c>
      <c r="R30" s="449"/>
      <c r="S30" s="449"/>
      <c r="T30" s="449"/>
      <c r="U30" s="449"/>
      <c r="V30" s="449"/>
      <c r="W30" s="449"/>
      <c r="X30" s="449"/>
      <c r="Y30" s="449" t="s">
        <v>766</v>
      </c>
      <c r="Z30" s="449"/>
      <c r="AA30" s="449"/>
      <c r="AB30" s="449"/>
    </row>
    <row r="31" spans="2:37" ht="28.5" customHeight="1">
      <c r="B31" s="556"/>
      <c r="C31" s="117" t="s">
        <v>46</v>
      </c>
      <c r="D31" s="486" t="str">
        <f>IF('５表'!E26="","",'５表'!E26)</f>
        <v/>
      </c>
      <c r="E31" s="486"/>
      <c r="F31" s="486"/>
      <c r="G31" s="486"/>
      <c r="H31" s="116" t="s">
        <v>19</v>
      </c>
      <c r="I31" s="117" t="s">
        <v>47</v>
      </c>
      <c r="J31" s="678" t="str">
        <f>IF('５表'!H26="","",'５表'!H26+'５表'!E28-'５表'!H28)</f>
        <v/>
      </c>
      <c r="K31" s="678"/>
      <c r="L31" s="678"/>
      <c r="M31" s="678"/>
      <c r="N31" s="678"/>
      <c r="O31" s="678"/>
      <c r="P31" s="116" t="s">
        <v>19</v>
      </c>
      <c r="Q31" s="117" t="s">
        <v>48</v>
      </c>
      <c r="R31" s="486" t="str">
        <f>IFERROR(IF(D31-J31&lt;0,0,D31-J31),"")</f>
        <v/>
      </c>
      <c r="S31" s="486"/>
      <c r="T31" s="486"/>
      <c r="U31" s="486"/>
      <c r="V31" s="486"/>
      <c r="W31" s="516" t="s">
        <v>19</v>
      </c>
      <c r="X31" s="516"/>
      <c r="Y31" s="497" t="s">
        <v>55</v>
      </c>
      <c r="Z31" s="497"/>
      <c r="AA31" s="188" t="str">
        <f>IFERROR(ROUNDDOWN(R31*0.37,0),"")</f>
        <v/>
      </c>
      <c r="AB31" s="116" t="s">
        <v>19</v>
      </c>
    </row>
    <row r="32" spans="2:37" ht="25.5" customHeight="1">
      <c r="B32" s="556"/>
      <c r="C32" s="449" t="s">
        <v>768</v>
      </c>
      <c r="D32" s="449"/>
      <c r="E32" s="449"/>
      <c r="F32" s="449"/>
      <c r="G32" s="449"/>
      <c r="H32" s="449"/>
      <c r="I32" s="468" t="s">
        <v>770</v>
      </c>
      <c r="J32" s="455"/>
      <c r="K32" s="455"/>
      <c r="L32" s="455"/>
      <c r="M32" s="455"/>
      <c r="N32" s="455"/>
      <c r="O32" s="455"/>
      <c r="P32" s="455"/>
      <c r="Q32" s="460" t="s">
        <v>769</v>
      </c>
      <c r="R32" s="460"/>
      <c r="S32" s="460"/>
      <c r="T32" s="460"/>
      <c r="U32" s="460"/>
      <c r="V32" s="460"/>
      <c r="W32" s="460"/>
      <c r="X32" s="460"/>
      <c r="AA32" s="471" t="s">
        <v>767</v>
      </c>
    </row>
    <row r="33" spans="1:45" ht="16.5" customHeight="1">
      <c r="B33" s="556"/>
      <c r="C33" s="449" t="s">
        <v>222</v>
      </c>
      <c r="D33" s="449"/>
      <c r="E33" s="449"/>
      <c r="F33" s="449"/>
      <c r="G33" s="449"/>
      <c r="H33" s="449"/>
      <c r="I33" s="449" t="s">
        <v>270</v>
      </c>
      <c r="J33" s="449"/>
      <c r="K33" s="449"/>
      <c r="L33" s="449"/>
      <c r="M33" s="449"/>
      <c r="N33" s="449"/>
      <c r="O33" s="449"/>
      <c r="P33" s="449"/>
      <c r="Q33" s="449" t="s">
        <v>223</v>
      </c>
      <c r="R33" s="449"/>
      <c r="S33" s="449"/>
      <c r="T33" s="449"/>
      <c r="U33" s="449"/>
      <c r="V33" s="449"/>
      <c r="W33" s="449"/>
      <c r="X33" s="449"/>
      <c r="AA33" s="471"/>
    </row>
    <row r="34" spans="1:45" ht="28.5" customHeight="1">
      <c r="B34" s="556"/>
      <c r="C34" s="117" t="s">
        <v>56</v>
      </c>
      <c r="D34" s="486" t="str">
        <f>IFERROR(D31-AA31,"")</f>
        <v/>
      </c>
      <c r="E34" s="486"/>
      <c r="F34" s="486"/>
      <c r="G34" s="486"/>
      <c r="H34" s="116" t="s">
        <v>19</v>
      </c>
      <c r="I34" s="117" t="s">
        <v>75</v>
      </c>
      <c r="J34" s="486">
        <f>G14</f>
        <v>0</v>
      </c>
      <c r="K34" s="486"/>
      <c r="L34" s="486"/>
      <c r="M34" s="486"/>
      <c r="N34" s="486"/>
      <c r="O34" s="486"/>
      <c r="P34" s="116" t="s">
        <v>4</v>
      </c>
      <c r="Q34" s="117" t="s">
        <v>57</v>
      </c>
      <c r="R34" s="486" t="str">
        <f>IFERROR(ROUNDDOWN(D34*1000/J34,0),"")</f>
        <v/>
      </c>
      <c r="S34" s="486"/>
      <c r="T34" s="486"/>
      <c r="U34" s="486"/>
      <c r="V34" s="486"/>
      <c r="W34" s="516" t="s">
        <v>25</v>
      </c>
      <c r="X34" s="516"/>
      <c r="AA34" s="471"/>
    </row>
    <row r="35" spans="1:45" ht="24" customHeight="1">
      <c r="C35" s="114"/>
      <c r="D35" s="114"/>
      <c r="E35" s="114"/>
      <c r="F35" s="676" t="s">
        <v>777</v>
      </c>
      <c r="G35" s="676"/>
      <c r="H35" s="676"/>
      <c r="I35" s="676"/>
      <c r="J35" s="676"/>
      <c r="K35" s="676"/>
      <c r="L35" s="676"/>
      <c r="M35" s="676"/>
      <c r="N35" s="676"/>
      <c r="O35" s="461" t="s">
        <v>772</v>
      </c>
      <c r="P35" s="461"/>
      <c r="Q35" s="461"/>
      <c r="R35" s="461"/>
      <c r="S35" s="461"/>
      <c r="T35" s="461"/>
      <c r="U35" s="461"/>
      <c r="V35" s="461"/>
      <c r="W35" s="461" t="s">
        <v>773</v>
      </c>
      <c r="X35" s="461"/>
      <c r="Y35" s="461"/>
      <c r="Z35" s="461"/>
      <c r="AA35" s="461"/>
      <c r="AB35" s="461"/>
    </row>
    <row r="36" spans="1:45" ht="8.25" customHeight="1">
      <c r="B36" s="674" t="s">
        <v>771</v>
      </c>
      <c r="C36" s="674"/>
      <c r="D36" s="674"/>
      <c r="E36" s="674"/>
      <c r="F36" s="676"/>
      <c r="G36" s="676"/>
      <c r="H36" s="676"/>
      <c r="I36" s="676"/>
      <c r="J36" s="676"/>
      <c r="K36" s="676"/>
      <c r="L36" s="676"/>
      <c r="M36" s="676"/>
      <c r="N36" s="676"/>
      <c r="O36" s="449" t="s">
        <v>774</v>
      </c>
      <c r="P36" s="449"/>
      <c r="Q36" s="449"/>
      <c r="R36" s="449"/>
      <c r="S36" s="449"/>
      <c r="T36" s="449"/>
      <c r="U36" s="449"/>
      <c r="V36" s="449"/>
      <c r="W36" s="449" t="s">
        <v>775</v>
      </c>
      <c r="X36" s="449"/>
      <c r="Y36" s="449"/>
      <c r="Z36" s="449"/>
      <c r="AA36" s="449"/>
      <c r="AB36" s="449"/>
    </row>
    <row r="37" spans="1:45" ht="13.5" customHeight="1">
      <c r="B37" s="674"/>
      <c r="C37" s="674"/>
      <c r="D37" s="674"/>
      <c r="E37" s="674"/>
      <c r="F37" s="675" t="s">
        <v>776</v>
      </c>
      <c r="G37" s="675"/>
      <c r="H37" s="675"/>
      <c r="I37" s="675"/>
      <c r="J37" s="675"/>
      <c r="K37" s="675"/>
      <c r="L37" s="675"/>
      <c r="M37" s="675"/>
      <c r="O37" s="449"/>
      <c r="P37" s="449"/>
      <c r="Q37" s="449"/>
      <c r="R37" s="449"/>
      <c r="S37" s="449"/>
      <c r="T37" s="449"/>
      <c r="U37" s="449"/>
      <c r="V37" s="449"/>
      <c r="W37" s="449"/>
      <c r="X37" s="449"/>
      <c r="Y37" s="449"/>
      <c r="Z37" s="449"/>
      <c r="AA37" s="449"/>
      <c r="AB37" s="449"/>
    </row>
    <row r="38" spans="1:45" ht="34.5" customHeight="1">
      <c r="B38" s="673" t="s">
        <v>219</v>
      </c>
      <c r="C38" s="673"/>
      <c r="D38" s="673"/>
      <c r="E38" s="673"/>
      <c r="F38" s="117" t="s">
        <v>73</v>
      </c>
      <c r="G38" s="486" t="str">
        <f>IF('５表'!R36="",'５表'!R34,'５表'!R36)</f>
        <v/>
      </c>
      <c r="H38" s="486"/>
      <c r="I38" s="486"/>
      <c r="J38" s="486"/>
      <c r="K38" s="486"/>
      <c r="L38" s="486"/>
      <c r="M38" s="516" t="s">
        <v>25</v>
      </c>
      <c r="N38" s="516"/>
      <c r="O38" s="117" t="s">
        <v>758</v>
      </c>
      <c r="P38" s="486" t="str">
        <f>IFERROR(MAX(AA19:AA28)+R34,"")</f>
        <v/>
      </c>
      <c r="Q38" s="486"/>
      <c r="R38" s="486"/>
      <c r="S38" s="486"/>
      <c r="T38" s="486"/>
      <c r="U38" s="486"/>
      <c r="V38" s="116" t="s">
        <v>25</v>
      </c>
      <c r="W38" s="117" t="s">
        <v>759</v>
      </c>
      <c r="X38" s="486" t="str">
        <f>IF(OR(G38="",P38=""),"",MIN(G38,P38))</f>
        <v/>
      </c>
      <c r="Y38" s="486"/>
      <c r="Z38" s="486"/>
      <c r="AA38" s="486"/>
      <c r="AB38" s="116" t="s">
        <v>25</v>
      </c>
    </row>
    <row r="39" spans="1:45">
      <c r="M39" s="111"/>
    </row>
    <row r="40" spans="1:45" ht="15.75" customHeight="1">
      <c r="B40" s="651" t="s">
        <v>1050</v>
      </c>
      <c r="C40" s="651"/>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197"/>
      <c r="AD40" s="197"/>
      <c r="AE40" s="197"/>
      <c r="AF40" s="197"/>
      <c r="AG40" s="197"/>
      <c r="AH40" s="197"/>
      <c r="AI40" s="197"/>
      <c r="AJ40" s="197"/>
      <c r="AK40" s="197"/>
      <c r="AL40" s="197"/>
      <c r="AM40" s="197"/>
      <c r="AN40" s="197"/>
      <c r="AO40" s="197"/>
      <c r="AP40" s="197"/>
      <c r="AQ40" s="197"/>
      <c r="AR40" s="197"/>
      <c r="AS40" s="197"/>
    </row>
    <row r="41" spans="1:45" s="274" customFormat="1" ht="14.25" customHeight="1">
      <c r="A41" s="87"/>
      <c r="B41" s="649" t="s">
        <v>1194</v>
      </c>
      <c r="C41" s="649"/>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298"/>
      <c r="AF41" s="298"/>
      <c r="AG41" s="298"/>
      <c r="AH41" s="298"/>
      <c r="AI41" s="298"/>
      <c r="AJ41" s="298"/>
      <c r="AK41" s="298"/>
      <c r="AL41" s="298"/>
      <c r="AM41" s="298"/>
      <c r="AN41" s="298"/>
      <c r="AO41" s="298"/>
      <c r="AP41" s="298"/>
      <c r="AQ41" s="298"/>
      <c r="AR41" s="298"/>
      <c r="AS41" s="298"/>
    </row>
    <row r="42" spans="1:45" s="274" customFormat="1" ht="11.25" customHeight="1">
      <c r="A42" s="87"/>
      <c r="B42" s="273"/>
      <c r="C42" s="275" t="s">
        <v>1195</v>
      </c>
    </row>
    <row r="43" spans="1:45">
      <c r="M43" s="111"/>
    </row>
    <row r="44" spans="1:45">
      <c r="M44" s="111"/>
    </row>
    <row r="45" spans="1:45">
      <c r="M45" s="111"/>
    </row>
    <row r="46" spans="1:45">
      <c r="M46" s="111"/>
    </row>
    <row r="47" spans="1:45">
      <c r="M47" s="111"/>
    </row>
    <row r="48" spans="1:45">
      <c r="M48" s="111"/>
    </row>
    <row r="49" spans="13:13">
      <c r="M49" s="111"/>
    </row>
    <row r="50" spans="13:13">
      <c r="M50" s="111"/>
    </row>
    <row r="51" spans="13:13">
      <c r="M51" s="111"/>
    </row>
    <row r="52" spans="13:13">
      <c r="M52" s="111"/>
    </row>
    <row r="53" spans="13:13">
      <c r="M53" s="111"/>
    </row>
    <row r="54" spans="13:13">
      <c r="M54" s="111"/>
    </row>
    <row r="55" spans="13:13">
      <c r="M55" s="111"/>
    </row>
    <row r="56" spans="13:13">
      <c r="M56" s="111"/>
    </row>
    <row r="57" spans="13:13">
      <c r="M57" s="111"/>
    </row>
    <row r="58" spans="13:13">
      <c r="M58" s="111"/>
    </row>
    <row r="59" spans="13:13">
      <c r="M59" s="111"/>
    </row>
    <row r="60" spans="13:13">
      <c r="M60" s="111"/>
    </row>
    <row r="61" spans="13:13">
      <c r="M61" s="111"/>
    </row>
    <row r="62" spans="13:13">
      <c r="M62" s="111"/>
    </row>
    <row r="63" spans="13:13">
      <c r="M63" s="111"/>
    </row>
    <row r="64" spans="13:13">
      <c r="M64" s="111"/>
    </row>
    <row r="65" spans="13:13">
      <c r="M65" s="111"/>
    </row>
    <row r="66" spans="13:13">
      <c r="M66" s="111"/>
    </row>
    <row r="67" spans="13:13">
      <c r="M67" s="111"/>
    </row>
    <row r="68" spans="13:13">
      <c r="M68" s="111"/>
    </row>
    <row r="69" spans="13:13">
      <c r="M69" s="111"/>
    </row>
    <row r="70" spans="13:13">
      <c r="M70" s="111"/>
    </row>
    <row r="71" spans="13:13">
      <c r="M71" s="111"/>
    </row>
    <row r="72" spans="13:13">
      <c r="M72" s="111"/>
    </row>
    <row r="73" spans="13:13">
      <c r="M73" s="111"/>
    </row>
    <row r="74" spans="13:13">
      <c r="M74" s="111"/>
    </row>
    <row r="75" spans="13:13">
      <c r="M75" s="111"/>
    </row>
    <row r="76" spans="13:13">
      <c r="M76" s="111"/>
    </row>
    <row r="77" spans="13:13">
      <c r="M77" s="111"/>
    </row>
    <row r="78" spans="13:13">
      <c r="M78" s="111"/>
    </row>
    <row r="79" spans="13:13">
      <c r="M79" s="111"/>
    </row>
    <row r="80" spans="13:13">
      <c r="M80" s="111"/>
    </row>
    <row r="81" spans="13:13">
      <c r="M81" s="111"/>
    </row>
    <row r="82" spans="13:13">
      <c r="M82" s="111"/>
    </row>
    <row r="83" spans="13:13">
      <c r="M83" s="111"/>
    </row>
    <row r="84" spans="13:13">
      <c r="M84" s="111"/>
    </row>
    <row r="85" spans="13:13">
      <c r="M85" s="111"/>
    </row>
    <row r="86" spans="13:13">
      <c r="M86" s="111"/>
    </row>
    <row r="87" spans="13:13">
      <c r="M87" s="111"/>
    </row>
    <row r="88" spans="13:13">
      <c r="M88" s="111"/>
    </row>
    <row r="89" spans="13:13">
      <c r="M89" s="111"/>
    </row>
    <row r="90" spans="13:13">
      <c r="M90" s="111"/>
    </row>
    <row r="91" spans="13:13">
      <c r="M91" s="111"/>
    </row>
    <row r="92" spans="13:13">
      <c r="M92" s="111"/>
    </row>
    <row r="93" spans="13:13">
      <c r="M93" s="111"/>
    </row>
    <row r="94" spans="13:13">
      <c r="M94" s="111"/>
    </row>
    <row r="95" spans="13:13">
      <c r="M95" s="111"/>
    </row>
    <row r="96" spans="13:13">
      <c r="M96" s="111"/>
    </row>
    <row r="97" spans="13:13">
      <c r="M97" s="111"/>
    </row>
    <row r="98" spans="13:13">
      <c r="M98" s="111"/>
    </row>
    <row r="99" spans="13:13">
      <c r="M99" s="111"/>
    </row>
    <row r="100" spans="13:13">
      <c r="M100" s="111"/>
    </row>
    <row r="101" spans="13:13">
      <c r="M101" s="111"/>
    </row>
    <row r="102" spans="13:13">
      <c r="M102" s="111"/>
    </row>
    <row r="103" spans="13:13">
      <c r="M103" s="111"/>
    </row>
    <row r="104" spans="13:13">
      <c r="M104" s="111"/>
    </row>
    <row r="105" spans="13:13">
      <c r="M105" s="111"/>
    </row>
    <row r="106" spans="13:13">
      <c r="M106" s="111"/>
    </row>
    <row r="107" spans="13:13">
      <c r="M107" s="111"/>
    </row>
    <row r="108" spans="13:13">
      <c r="M108" s="111"/>
    </row>
    <row r="109" spans="13:13">
      <c r="M109" s="111"/>
    </row>
    <row r="110" spans="13:13">
      <c r="M110" s="111"/>
    </row>
    <row r="111" spans="13:13">
      <c r="M111" s="111"/>
    </row>
    <row r="112" spans="13:13">
      <c r="M112" s="111"/>
    </row>
    <row r="113" spans="13:13">
      <c r="M113" s="111"/>
    </row>
    <row r="114" spans="13:13">
      <c r="M114" s="111"/>
    </row>
    <row r="115" spans="13:13">
      <c r="M115" s="111"/>
    </row>
    <row r="116" spans="13:13">
      <c r="M116" s="111"/>
    </row>
    <row r="117" spans="13:13">
      <c r="M117" s="111"/>
    </row>
    <row r="118" spans="13:13">
      <c r="M118" s="111"/>
    </row>
    <row r="119" spans="13:13">
      <c r="M119" s="111"/>
    </row>
    <row r="120" spans="13:13">
      <c r="M120" s="111"/>
    </row>
    <row r="121" spans="13:13">
      <c r="M121" s="111"/>
    </row>
    <row r="122" spans="13:13">
      <c r="M122" s="111"/>
    </row>
    <row r="123" spans="13:13">
      <c r="M123" s="111"/>
    </row>
    <row r="124" spans="13:13">
      <c r="M124" s="111"/>
    </row>
    <row r="125" spans="13:13">
      <c r="M125" s="111"/>
    </row>
    <row r="126" spans="13:13">
      <c r="M126" s="111"/>
    </row>
    <row r="127" spans="13:13">
      <c r="M127" s="111"/>
    </row>
    <row r="128" spans="13:13">
      <c r="M128" s="111"/>
    </row>
    <row r="129" spans="13:13">
      <c r="M129" s="111"/>
    </row>
    <row r="130" spans="13:13">
      <c r="M130" s="111"/>
    </row>
    <row r="131" spans="13:13">
      <c r="M131" s="111"/>
    </row>
    <row r="132" spans="13:13">
      <c r="M132" s="111"/>
    </row>
    <row r="133" spans="13:13">
      <c r="M133" s="111"/>
    </row>
    <row r="134" spans="13:13">
      <c r="M134" s="111"/>
    </row>
    <row r="135" spans="13:13">
      <c r="M135" s="111"/>
    </row>
    <row r="136" spans="13:13">
      <c r="M136" s="111"/>
    </row>
    <row r="137" spans="13:13">
      <c r="M137" s="111"/>
    </row>
    <row r="138" spans="13:13">
      <c r="M138" s="111"/>
    </row>
    <row r="139" spans="13:13">
      <c r="M139" s="111"/>
    </row>
    <row r="140" spans="13:13">
      <c r="M140" s="111"/>
    </row>
    <row r="141" spans="13:13">
      <c r="M141" s="111"/>
    </row>
    <row r="142" spans="13:13">
      <c r="M142" s="111"/>
    </row>
    <row r="143" spans="13:13">
      <c r="M143" s="111"/>
    </row>
    <row r="144" spans="13:13">
      <c r="M144" s="111"/>
    </row>
    <row r="145" spans="13:13">
      <c r="M145" s="111"/>
    </row>
    <row r="146" spans="13:13">
      <c r="M146" s="111"/>
    </row>
    <row r="147" spans="13:13">
      <c r="M147" s="111"/>
    </row>
    <row r="148" spans="13:13">
      <c r="M148" s="111"/>
    </row>
    <row r="149" spans="13:13">
      <c r="M149" s="111"/>
    </row>
    <row r="150" spans="13:13">
      <c r="M150" s="111"/>
    </row>
    <row r="151" spans="13:13">
      <c r="M151" s="111"/>
    </row>
    <row r="152" spans="13:13">
      <c r="M152" s="111"/>
    </row>
    <row r="153" spans="13:13">
      <c r="M153" s="111"/>
    </row>
    <row r="154" spans="13:13">
      <c r="M154" s="111"/>
    </row>
    <row r="155" spans="13:13">
      <c r="M155" s="111"/>
    </row>
    <row r="156" spans="13:13">
      <c r="M156" s="111"/>
    </row>
    <row r="157" spans="13:13">
      <c r="M157" s="111"/>
    </row>
    <row r="158" spans="13:13">
      <c r="M158" s="111"/>
    </row>
    <row r="159" spans="13:13">
      <c r="M159" s="111"/>
    </row>
    <row r="160" spans="13:13">
      <c r="M160" s="111"/>
    </row>
    <row r="161" spans="13:13">
      <c r="M161" s="111"/>
    </row>
    <row r="162" spans="13:13">
      <c r="M162" s="111"/>
    </row>
    <row r="163" spans="13:13">
      <c r="M163" s="111"/>
    </row>
    <row r="164" spans="13:13">
      <c r="M164" s="111"/>
    </row>
    <row r="165" spans="13:13">
      <c r="M165" s="111"/>
    </row>
    <row r="166" spans="13:13">
      <c r="M166" s="111"/>
    </row>
    <row r="167" spans="13:13">
      <c r="M167" s="111"/>
    </row>
    <row r="168" spans="13:13">
      <c r="M168" s="111"/>
    </row>
    <row r="169" spans="13:13">
      <c r="M169" s="111"/>
    </row>
    <row r="170" spans="13:13">
      <c r="M170" s="111"/>
    </row>
    <row r="171" spans="13:13">
      <c r="M171" s="111"/>
    </row>
    <row r="172" spans="13:13">
      <c r="M172" s="111"/>
    </row>
    <row r="173" spans="13:13">
      <c r="M173" s="111"/>
    </row>
    <row r="174" spans="13:13">
      <c r="M174" s="111"/>
    </row>
    <row r="175" spans="13:13">
      <c r="M175" s="111"/>
    </row>
    <row r="176" spans="13:13">
      <c r="M176" s="111"/>
    </row>
    <row r="177" spans="13:13">
      <c r="M177" s="111"/>
    </row>
    <row r="178" spans="13:13">
      <c r="M178" s="111"/>
    </row>
    <row r="179" spans="13:13">
      <c r="M179" s="111"/>
    </row>
    <row r="180" spans="13:13">
      <c r="M180" s="111"/>
    </row>
    <row r="181" spans="13:13">
      <c r="M181" s="111"/>
    </row>
    <row r="182" spans="13:13">
      <c r="M182" s="111"/>
    </row>
    <row r="183" spans="13:13">
      <c r="M183" s="111"/>
    </row>
    <row r="184" spans="13:13">
      <c r="M184" s="111"/>
    </row>
    <row r="185" spans="13:13">
      <c r="M185" s="111"/>
    </row>
    <row r="186" spans="13:13">
      <c r="M186" s="111"/>
    </row>
    <row r="187" spans="13:13">
      <c r="M187" s="111"/>
    </row>
    <row r="188" spans="13:13">
      <c r="M188" s="111"/>
    </row>
    <row r="189" spans="13:13">
      <c r="M189" s="111"/>
    </row>
    <row r="190" spans="13:13">
      <c r="M190" s="111"/>
    </row>
    <row r="191" spans="13:13">
      <c r="M191" s="111"/>
    </row>
    <row r="192" spans="13:13">
      <c r="M192" s="111"/>
    </row>
    <row r="193" spans="13:13">
      <c r="M193" s="111"/>
    </row>
    <row r="194" spans="13:13">
      <c r="M194" s="111"/>
    </row>
    <row r="195" spans="13:13">
      <c r="M195" s="111"/>
    </row>
    <row r="196" spans="13:13">
      <c r="M196" s="111"/>
    </row>
    <row r="197" spans="13:13">
      <c r="M197" s="111"/>
    </row>
    <row r="198" spans="13:13">
      <c r="M198" s="111"/>
    </row>
    <row r="199" spans="13:13">
      <c r="M199" s="111"/>
    </row>
    <row r="200" spans="13:13">
      <c r="M200" s="111"/>
    </row>
    <row r="201" spans="13:13">
      <c r="M201" s="111"/>
    </row>
    <row r="202" spans="13:13">
      <c r="M202" s="111"/>
    </row>
    <row r="203" spans="13:13">
      <c r="M203" s="111"/>
    </row>
    <row r="204" spans="13:13">
      <c r="M204" s="111"/>
    </row>
    <row r="205" spans="13:13">
      <c r="M205" s="111"/>
    </row>
    <row r="206" spans="13:13">
      <c r="M206" s="111"/>
    </row>
    <row r="207" spans="13:13">
      <c r="M207" s="111"/>
    </row>
    <row r="208" spans="13:13">
      <c r="M208" s="111"/>
    </row>
    <row r="209" spans="13:13">
      <c r="M209" s="111"/>
    </row>
    <row r="210" spans="13:13">
      <c r="M210" s="111"/>
    </row>
    <row r="211" spans="13:13">
      <c r="M211" s="111"/>
    </row>
    <row r="212" spans="13:13">
      <c r="M212" s="111"/>
    </row>
    <row r="213" spans="13:13">
      <c r="M213" s="111"/>
    </row>
    <row r="214" spans="13:13">
      <c r="M214" s="111"/>
    </row>
    <row r="215" spans="13:13">
      <c r="M215" s="111"/>
    </row>
    <row r="216" spans="13:13">
      <c r="M216" s="111"/>
    </row>
    <row r="217" spans="13:13">
      <c r="M217" s="111"/>
    </row>
    <row r="218" spans="13:13">
      <c r="M218" s="111"/>
    </row>
    <row r="219" spans="13:13">
      <c r="M219" s="111"/>
    </row>
    <row r="220" spans="13:13">
      <c r="M220" s="111"/>
    </row>
    <row r="221" spans="13:13">
      <c r="M221" s="111"/>
    </row>
    <row r="222" spans="13:13">
      <c r="M222" s="111"/>
    </row>
    <row r="223" spans="13:13">
      <c r="M223" s="111"/>
    </row>
    <row r="224" spans="13:13">
      <c r="M224" s="111"/>
    </row>
    <row r="225" spans="13:13">
      <c r="M225" s="111"/>
    </row>
    <row r="226" spans="13:13">
      <c r="M226" s="111"/>
    </row>
    <row r="227" spans="13:13">
      <c r="M227" s="111"/>
    </row>
    <row r="228" spans="13:13">
      <c r="M228" s="111"/>
    </row>
    <row r="229" spans="13:13">
      <c r="M229" s="111"/>
    </row>
    <row r="230" spans="13:13">
      <c r="M230" s="111"/>
    </row>
    <row r="231" spans="13:13">
      <c r="M231" s="111"/>
    </row>
    <row r="232" spans="13:13">
      <c r="M232" s="111"/>
    </row>
    <row r="233" spans="13:13">
      <c r="M233" s="111"/>
    </row>
    <row r="234" spans="13:13">
      <c r="M234" s="111"/>
    </row>
    <row r="235" spans="13:13">
      <c r="M235" s="111"/>
    </row>
    <row r="236" spans="13:13">
      <c r="M236" s="111"/>
    </row>
    <row r="237" spans="13:13">
      <c r="M237" s="111"/>
    </row>
    <row r="238" spans="13:13">
      <c r="M238" s="111"/>
    </row>
    <row r="239" spans="13:13">
      <c r="M239" s="111"/>
    </row>
    <row r="240" spans="13:13">
      <c r="M240" s="111"/>
    </row>
    <row r="241" spans="13:13">
      <c r="M241" s="111"/>
    </row>
    <row r="242" spans="13:13">
      <c r="M242" s="111"/>
    </row>
    <row r="243" spans="13:13">
      <c r="M243" s="111"/>
    </row>
    <row r="244" spans="13:13">
      <c r="M244" s="111"/>
    </row>
    <row r="245" spans="13:13">
      <c r="M245" s="111"/>
    </row>
    <row r="246" spans="13:13">
      <c r="M246" s="111"/>
    </row>
    <row r="247" spans="13:13">
      <c r="M247" s="111"/>
    </row>
    <row r="248" spans="13:13">
      <c r="M248" s="111"/>
    </row>
    <row r="249" spans="13:13">
      <c r="M249" s="111"/>
    </row>
    <row r="250" spans="13:13">
      <c r="M250" s="111"/>
    </row>
    <row r="251" spans="13:13">
      <c r="M251" s="111"/>
    </row>
    <row r="252" spans="13:13">
      <c r="M252" s="111"/>
    </row>
    <row r="253" spans="13:13">
      <c r="M253" s="111"/>
    </row>
    <row r="254" spans="13:13">
      <c r="M254" s="111"/>
    </row>
    <row r="255" spans="13:13">
      <c r="M255" s="111"/>
    </row>
    <row r="256" spans="13:13">
      <c r="M256" s="111"/>
    </row>
    <row r="257" spans="13:13">
      <c r="M257" s="111"/>
    </row>
    <row r="258" spans="13:13">
      <c r="M258" s="111"/>
    </row>
    <row r="259" spans="13:13">
      <c r="M259" s="111"/>
    </row>
    <row r="260" spans="13:13">
      <c r="M260" s="111"/>
    </row>
    <row r="261" spans="13:13">
      <c r="M261" s="111"/>
    </row>
    <row r="262" spans="13:13">
      <c r="M262" s="111"/>
    </row>
    <row r="263" spans="13:13">
      <c r="M263" s="111"/>
    </row>
    <row r="264" spans="13:13">
      <c r="M264" s="111"/>
    </row>
    <row r="265" spans="13:13">
      <c r="M265" s="111"/>
    </row>
    <row r="266" spans="13:13">
      <c r="M266" s="111"/>
    </row>
    <row r="267" spans="13:13">
      <c r="M267" s="111"/>
    </row>
    <row r="268" spans="13:13">
      <c r="M268" s="111"/>
    </row>
    <row r="269" spans="13:13">
      <c r="M269" s="111"/>
    </row>
    <row r="270" spans="13:13">
      <c r="M270" s="111"/>
    </row>
    <row r="271" spans="13:13">
      <c r="M271" s="111"/>
    </row>
    <row r="272" spans="13:13">
      <c r="M272" s="111"/>
    </row>
    <row r="273" spans="13:13">
      <c r="M273" s="111"/>
    </row>
    <row r="274" spans="13:13">
      <c r="M274" s="111"/>
    </row>
    <row r="275" spans="13:13">
      <c r="M275" s="111"/>
    </row>
    <row r="276" spans="13:13">
      <c r="M276" s="111"/>
    </row>
    <row r="277" spans="13:13">
      <c r="M277" s="111"/>
    </row>
    <row r="278" spans="13:13">
      <c r="M278" s="111"/>
    </row>
    <row r="279" spans="13:13">
      <c r="M279" s="111"/>
    </row>
    <row r="280" spans="13:13">
      <c r="M280" s="111"/>
    </row>
    <row r="281" spans="13:13">
      <c r="M281" s="111"/>
    </row>
    <row r="282" spans="13:13">
      <c r="M282" s="111"/>
    </row>
    <row r="283" spans="13:13">
      <c r="M283" s="111"/>
    </row>
    <row r="284" spans="13:13">
      <c r="M284" s="111"/>
    </row>
    <row r="285" spans="13:13">
      <c r="M285" s="111"/>
    </row>
    <row r="286" spans="13:13">
      <c r="M286" s="111"/>
    </row>
    <row r="287" spans="13:13">
      <c r="M287" s="111"/>
    </row>
    <row r="288" spans="13:13">
      <c r="M288" s="111"/>
    </row>
    <row r="289" spans="13:13">
      <c r="M289" s="111"/>
    </row>
    <row r="290" spans="13:13">
      <c r="M290" s="111"/>
    </row>
    <row r="291" spans="13:13">
      <c r="M291" s="111"/>
    </row>
    <row r="292" spans="13:13">
      <c r="M292" s="111"/>
    </row>
    <row r="293" spans="13:13">
      <c r="M293" s="111"/>
    </row>
    <row r="294" spans="13:13">
      <c r="M294" s="111"/>
    </row>
    <row r="295" spans="13:13">
      <c r="M295" s="111"/>
    </row>
    <row r="296" spans="13:13">
      <c r="M296" s="111"/>
    </row>
    <row r="297" spans="13:13">
      <c r="M297" s="111"/>
    </row>
    <row r="298" spans="13:13">
      <c r="M298" s="111"/>
    </row>
    <row r="299" spans="13:13">
      <c r="M299" s="111"/>
    </row>
    <row r="300" spans="13:13">
      <c r="M300" s="111"/>
    </row>
    <row r="301" spans="13:13">
      <c r="M301" s="111"/>
    </row>
    <row r="302" spans="13:13">
      <c r="M302" s="111"/>
    </row>
    <row r="303" spans="13:13">
      <c r="M303" s="111"/>
    </row>
    <row r="304" spans="13:13">
      <c r="M304" s="111"/>
    </row>
    <row r="305" spans="13:13">
      <c r="M305" s="111"/>
    </row>
    <row r="306" spans="13:13">
      <c r="M306" s="111"/>
    </row>
    <row r="307" spans="13:13">
      <c r="M307" s="111"/>
    </row>
    <row r="308" spans="13:13">
      <c r="M308" s="111"/>
    </row>
    <row r="309" spans="13:13">
      <c r="M309" s="111"/>
    </row>
    <row r="310" spans="13:13">
      <c r="M310" s="111"/>
    </row>
    <row r="311" spans="13:13">
      <c r="M311" s="111"/>
    </row>
    <row r="312" spans="13:13">
      <c r="M312" s="111"/>
    </row>
    <row r="313" spans="13:13">
      <c r="M313" s="111"/>
    </row>
    <row r="314" spans="13:13">
      <c r="M314" s="111"/>
    </row>
    <row r="315" spans="13:13">
      <c r="M315" s="111"/>
    </row>
    <row r="316" spans="13:13">
      <c r="M316" s="111"/>
    </row>
    <row r="317" spans="13:13">
      <c r="M317" s="111"/>
    </row>
    <row r="318" spans="13:13">
      <c r="M318" s="111"/>
    </row>
    <row r="319" spans="13:13">
      <c r="M319" s="111"/>
    </row>
    <row r="320" spans="13:13">
      <c r="M320" s="111"/>
    </row>
    <row r="321" spans="13:13">
      <c r="M321" s="111"/>
    </row>
    <row r="322" spans="13:13">
      <c r="M322" s="111"/>
    </row>
    <row r="323" spans="13:13">
      <c r="M323" s="111"/>
    </row>
    <row r="324" spans="13:13">
      <c r="M324" s="111"/>
    </row>
    <row r="325" spans="13:13">
      <c r="M325" s="111"/>
    </row>
    <row r="326" spans="13:13">
      <c r="M326" s="111"/>
    </row>
    <row r="327" spans="13:13">
      <c r="M327" s="111"/>
    </row>
    <row r="328" spans="13:13">
      <c r="M328" s="111"/>
    </row>
    <row r="329" spans="13:13">
      <c r="M329" s="111"/>
    </row>
    <row r="330" spans="13:13">
      <c r="M330" s="111"/>
    </row>
    <row r="331" spans="13:13">
      <c r="M331" s="111"/>
    </row>
    <row r="332" spans="13:13">
      <c r="M332" s="111"/>
    </row>
    <row r="333" spans="13:13">
      <c r="M333" s="111"/>
    </row>
    <row r="334" spans="13:13">
      <c r="M334" s="111"/>
    </row>
    <row r="335" spans="13:13">
      <c r="M335" s="111"/>
    </row>
    <row r="336" spans="13:13">
      <c r="M336" s="111"/>
    </row>
    <row r="337" spans="13:13">
      <c r="M337" s="111"/>
    </row>
    <row r="338" spans="13:13">
      <c r="M338" s="111"/>
    </row>
    <row r="339" spans="13:13">
      <c r="M339" s="111"/>
    </row>
    <row r="340" spans="13:13">
      <c r="M340" s="111"/>
    </row>
    <row r="341" spans="13:13">
      <c r="M341" s="111"/>
    </row>
    <row r="342" spans="13:13">
      <c r="M342" s="111"/>
    </row>
    <row r="343" spans="13:13">
      <c r="M343" s="111"/>
    </row>
    <row r="344" spans="13:13">
      <c r="M344" s="111"/>
    </row>
    <row r="345" spans="13:13">
      <c r="M345" s="111"/>
    </row>
    <row r="346" spans="13:13">
      <c r="M346" s="111"/>
    </row>
    <row r="347" spans="13:13">
      <c r="M347" s="111"/>
    </row>
    <row r="348" spans="13:13">
      <c r="M348" s="111"/>
    </row>
    <row r="349" spans="13:13">
      <c r="M349" s="111"/>
    </row>
    <row r="350" spans="13:13">
      <c r="M350" s="111"/>
    </row>
    <row r="351" spans="13:13">
      <c r="M351" s="111"/>
    </row>
    <row r="352" spans="13:13">
      <c r="M352" s="111"/>
    </row>
    <row r="353" spans="13:13">
      <c r="M353" s="111"/>
    </row>
    <row r="354" spans="13:13">
      <c r="M354" s="111"/>
    </row>
    <row r="355" spans="13:13">
      <c r="M355" s="111"/>
    </row>
    <row r="356" spans="13:13">
      <c r="M356" s="111"/>
    </row>
    <row r="357" spans="13:13">
      <c r="M357" s="111"/>
    </row>
    <row r="358" spans="13:13">
      <c r="M358" s="111"/>
    </row>
  </sheetData>
  <sheetProtection algorithmName="SHA-512" hashValue="1UjwJgHHkksRjzvFymHSOGTXIxoz+BFvpIJZPI6Of+ztSClf9bNilEfCL/SNU+WTYNzHUopJYMtg51PV3C/Ymg==" saltValue="Ple9uVojBTEgciNvn2hzXA==" spinCount="100000" sheet="1" objects="1" scenarios="1"/>
  <mergeCells count="139">
    <mergeCell ref="AE19:AK20"/>
    <mergeCell ref="F12:N12"/>
    <mergeCell ref="B41:AD41"/>
    <mergeCell ref="B40:AB40"/>
    <mergeCell ref="A3:A13"/>
    <mergeCell ref="AC2:AC11"/>
    <mergeCell ref="F6:N6"/>
    <mergeCell ref="O6:V6"/>
    <mergeCell ref="W6:AB6"/>
    <mergeCell ref="M5:N5"/>
    <mergeCell ref="X38:AA38"/>
    <mergeCell ref="P38:U38"/>
    <mergeCell ref="G38:L38"/>
    <mergeCell ref="H21:J21"/>
    <mergeCell ref="N21:P21"/>
    <mergeCell ref="U21:V21"/>
    <mergeCell ref="H28:J28"/>
    <mergeCell ref="H25:J25"/>
    <mergeCell ref="N28:P28"/>
    <mergeCell ref="U28:V28"/>
    <mergeCell ref="D34:G34"/>
    <mergeCell ref="D31:G31"/>
    <mergeCell ref="J34:O34"/>
    <mergeCell ref="J31:O31"/>
    <mergeCell ref="R34:V34"/>
    <mergeCell ref="O13:V13"/>
    <mergeCell ref="F9:N9"/>
    <mergeCell ref="B10:B16"/>
    <mergeCell ref="B18:B19"/>
    <mergeCell ref="B1:S1"/>
    <mergeCell ref="C3:E14"/>
    <mergeCell ref="F3:N3"/>
    <mergeCell ref="W3:AB3"/>
    <mergeCell ref="O3:V3"/>
    <mergeCell ref="C18:C28"/>
    <mergeCell ref="D22:D28"/>
    <mergeCell ref="G14:L14"/>
    <mergeCell ref="G11:L11"/>
    <mergeCell ref="G8:L8"/>
    <mergeCell ref="I17:N17"/>
    <mergeCell ref="Q17:U17"/>
    <mergeCell ref="AA26:AA28"/>
    <mergeCell ref="AA24:AA25"/>
    <mergeCell ref="AA22:AA23"/>
    <mergeCell ref="AA19:AA21"/>
    <mergeCell ref="P25:R25"/>
    <mergeCell ref="W15:AB17"/>
    <mergeCell ref="M11:N11"/>
    <mergeCell ref="M14:N14"/>
    <mergeCell ref="V1:W1"/>
    <mergeCell ref="X1:AA1"/>
    <mergeCell ref="F4:N4"/>
    <mergeCell ref="O4:V4"/>
    <mergeCell ref="W4:AB4"/>
    <mergeCell ref="W7:AB7"/>
    <mergeCell ref="O7:V7"/>
    <mergeCell ref="F7:N7"/>
    <mergeCell ref="F10:N10"/>
    <mergeCell ref="O10:V10"/>
    <mergeCell ref="W10:AB10"/>
    <mergeCell ref="M8:N8"/>
    <mergeCell ref="X5:AA5"/>
    <mergeCell ref="X8:AA8"/>
    <mergeCell ref="P8:U8"/>
    <mergeCell ref="G5:L5"/>
    <mergeCell ref="P5:U5"/>
    <mergeCell ref="O9:V9"/>
    <mergeCell ref="W9:AB9"/>
    <mergeCell ref="X11:AA11"/>
    <mergeCell ref="O12:V12"/>
    <mergeCell ref="P11:U11"/>
    <mergeCell ref="X12:AB14"/>
    <mergeCell ref="H16:O16"/>
    <mergeCell ref="P16:V16"/>
    <mergeCell ref="Z19:Z21"/>
    <mergeCell ref="Z22:Z23"/>
    <mergeCell ref="Z24:Z25"/>
    <mergeCell ref="G22:P22"/>
    <mergeCell ref="G23:O23"/>
    <mergeCell ref="H20:J20"/>
    <mergeCell ref="N20:P20"/>
    <mergeCell ref="C15:G17"/>
    <mergeCell ref="H15:O15"/>
    <mergeCell ref="P15:V15"/>
    <mergeCell ref="D18:E18"/>
    <mergeCell ref="F18:Y18"/>
    <mergeCell ref="Z18:AB18"/>
    <mergeCell ref="AB19:AB21"/>
    <mergeCell ref="AB22:AB23"/>
    <mergeCell ref="AB24:AB25"/>
    <mergeCell ref="G19:U19"/>
    <mergeCell ref="F13:N13"/>
    <mergeCell ref="I29:P29"/>
    <mergeCell ref="Q29:X29"/>
    <mergeCell ref="P14:U14"/>
    <mergeCell ref="B38:E38"/>
    <mergeCell ref="B36:E37"/>
    <mergeCell ref="AA32:AA34"/>
    <mergeCell ref="M38:N38"/>
    <mergeCell ref="C30:H30"/>
    <mergeCell ref="I30:P30"/>
    <mergeCell ref="Q30:X30"/>
    <mergeCell ref="Y30:AB30"/>
    <mergeCell ref="O35:V35"/>
    <mergeCell ref="O36:V37"/>
    <mergeCell ref="W35:AB35"/>
    <mergeCell ref="W36:AB37"/>
    <mergeCell ref="B29:B34"/>
    <mergeCell ref="Q33:X33"/>
    <mergeCell ref="W34:X34"/>
    <mergeCell ref="F37:M37"/>
    <mergeCell ref="Y29:AB29"/>
    <mergeCell ref="F35:N36"/>
    <mergeCell ref="C33:H33"/>
    <mergeCell ref="I33:P33"/>
    <mergeCell ref="R31:V31"/>
    <mergeCell ref="AE22:AK22"/>
    <mergeCell ref="AE4:AF5"/>
    <mergeCell ref="Z26:Z28"/>
    <mergeCell ref="K21:M21"/>
    <mergeCell ref="Q21:T21"/>
    <mergeCell ref="F24:J24"/>
    <mergeCell ref="AB26:AB28"/>
    <mergeCell ref="C32:H32"/>
    <mergeCell ref="I32:P32"/>
    <mergeCell ref="Q32:X32"/>
    <mergeCell ref="Y31:Z31"/>
    <mergeCell ref="W31:X31"/>
    <mergeCell ref="D19:E21"/>
    <mergeCell ref="H27:J27"/>
    <mergeCell ref="G26:U26"/>
    <mergeCell ref="S25:U25"/>
    <mergeCell ref="K24:L24"/>
    <mergeCell ref="P24:Q24"/>
    <mergeCell ref="U24:V24"/>
    <mergeCell ref="N27:P27"/>
    <mergeCell ref="K28:M28"/>
    <mergeCell ref="Q28:T28"/>
    <mergeCell ref="C29:H29"/>
  </mergeCells>
  <phoneticPr fontId="2"/>
  <pageMargins left="0.70866141732283472" right="0.23622047244094491" top="0.74803149606299213" bottom="0.74803149606299213" header="0.31496062992125984" footer="0.31496062992125984"/>
  <pageSetup paperSize="9" scale="95"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D"/>
    <pageSetUpPr fitToPage="1"/>
  </sheetPr>
  <dimension ref="A1:U241"/>
  <sheetViews>
    <sheetView workbookViewId="0">
      <pane xSplit="1" ySplit="2" topLeftCell="B3" activePane="bottomRight" state="frozen"/>
      <selection activeCell="U2" sqref="U2:W2"/>
      <selection pane="topRight" activeCell="U2" sqref="U2:W2"/>
      <selection pane="bottomLeft" activeCell="U2" sqref="U2:W2"/>
      <selection pane="bottomRight" sqref="A1:A2"/>
    </sheetView>
  </sheetViews>
  <sheetFormatPr defaultColWidth="9" defaultRowHeight="13.5"/>
  <cols>
    <col min="1" max="1" width="5.75" style="7" bestFit="1" customWidth="1"/>
    <col min="2" max="2" width="5.12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91" t="s">
        <v>1268</v>
      </c>
      <c r="G1" s="317" t="s">
        <v>1269</v>
      </c>
      <c r="H1" s="317" t="s">
        <v>90</v>
      </c>
      <c r="I1" s="317" t="s">
        <v>1270</v>
      </c>
      <c r="J1" s="317" t="s">
        <v>91</v>
      </c>
      <c r="K1" s="317" t="s">
        <v>92</v>
      </c>
      <c r="L1" s="317" t="s">
        <v>93</v>
      </c>
      <c r="M1" s="317" t="s">
        <v>94</v>
      </c>
      <c r="N1" s="317" t="s">
        <v>95</v>
      </c>
      <c r="O1" s="317" t="s">
        <v>96</v>
      </c>
      <c r="P1" s="317" t="s">
        <v>97</v>
      </c>
      <c r="Q1" s="317" t="s">
        <v>98</v>
      </c>
      <c r="R1" s="317" t="s">
        <v>99</v>
      </c>
      <c r="S1" s="317" t="s">
        <v>100</v>
      </c>
      <c r="T1" s="317" t="s">
        <v>90</v>
      </c>
    </row>
    <row r="2" spans="1:21" ht="15.75" customHeight="1">
      <c r="A2" s="686"/>
      <c r="B2" s="689"/>
      <c r="C2" s="690"/>
      <c r="D2" s="686"/>
      <c r="E2" s="686"/>
      <c r="F2" s="692"/>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9</v>
      </c>
      <c r="C3" s="22">
        <v>1</v>
      </c>
      <c r="D3" s="15">
        <v>49</v>
      </c>
      <c r="E3" s="15">
        <v>435</v>
      </c>
      <c r="F3" s="15">
        <v>305</v>
      </c>
      <c r="G3" s="15">
        <v>305</v>
      </c>
      <c r="H3" s="15">
        <v>304</v>
      </c>
      <c r="I3" s="15">
        <v>305</v>
      </c>
      <c r="J3" s="15">
        <v>315</v>
      </c>
      <c r="K3" s="15">
        <v>324</v>
      </c>
      <c r="L3" s="15">
        <v>328</v>
      </c>
      <c r="M3" s="15">
        <v>342</v>
      </c>
      <c r="N3" s="15">
        <v>346</v>
      </c>
      <c r="O3" s="15">
        <v>355</v>
      </c>
      <c r="P3" s="15">
        <v>357</v>
      </c>
      <c r="Q3" s="15">
        <v>374</v>
      </c>
      <c r="R3" s="15">
        <v>363</v>
      </c>
      <c r="S3" s="15">
        <v>367</v>
      </c>
      <c r="T3" s="15">
        <v>370</v>
      </c>
      <c r="U3" s="6" t="s">
        <v>237</v>
      </c>
    </row>
    <row r="4" spans="1:21" ht="16.5" customHeight="1">
      <c r="A4" s="14">
        <v>2</v>
      </c>
      <c r="B4" s="23">
        <v>8</v>
      </c>
      <c r="C4" s="23">
        <v>1</v>
      </c>
      <c r="D4" s="24">
        <v>47</v>
      </c>
      <c r="E4" s="24">
        <v>394</v>
      </c>
      <c r="F4" s="24">
        <v>270</v>
      </c>
      <c r="G4" s="24">
        <v>270</v>
      </c>
      <c r="H4" s="24">
        <v>270</v>
      </c>
      <c r="I4" s="24">
        <v>270</v>
      </c>
      <c r="J4" s="24">
        <v>280</v>
      </c>
      <c r="K4" s="25">
        <v>288</v>
      </c>
      <c r="L4" s="25">
        <v>292</v>
      </c>
      <c r="M4" s="25">
        <v>305</v>
      </c>
      <c r="N4" s="25">
        <v>304</v>
      </c>
      <c r="O4" s="25">
        <v>309</v>
      </c>
      <c r="P4" s="25">
        <v>312</v>
      </c>
      <c r="Q4" s="25">
        <v>328</v>
      </c>
      <c r="R4" s="25">
        <v>319</v>
      </c>
      <c r="S4" s="25">
        <v>322</v>
      </c>
      <c r="T4" s="25">
        <v>324</v>
      </c>
      <c r="U4" s="6" t="s">
        <v>101</v>
      </c>
    </row>
    <row r="5" spans="1:21" ht="16.5" customHeight="1">
      <c r="A5" s="10">
        <v>3</v>
      </c>
      <c r="B5" s="26">
        <v>9</v>
      </c>
      <c r="C5" s="26">
        <v>9</v>
      </c>
      <c r="D5" s="24">
        <v>72</v>
      </c>
      <c r="E5" s="24">
        <v>432</v>
      </c>
      <c r="F5" s="24">
        <v>346</v>
      </c>
      <c r="G5" s="24">
        <v>344</v>
      </c>
      <c r="H5" s="24">
        <v>339</v>
      </c>
      <c r="I5" s="24">
        <v>336</v>
      </c>
      <c r="J5" s="24">
        <v>349</v>
      </c>
      <c r="K5" s="25">
        <v>365</v>
      </c>
      <c r="L5" s="25">
        <v>375</v>
      </c>
      <c r="M5" s="25">
        <v>384</v>
      </c>
      <c r="N5" s="25">
        <v>375</v>
      </c>
      <c r="O5" s="25">
        <v>374</v>
      </c>
      <c r="P5" s="25">
        <v>372</v>
      </c>
      <c r="Q5" s="25">
        <v>390</v>
      </c>
      <c r="R5" s="25">
        <v>378</v>
      </c>
      <c r="S5" s="25">
        <v>379</v>
      </c>
      <c r="T5" s="25">
        <v>376</v>
      </c>
      <c r="U5" s="6" t="s">
        <v>238</v>
      </c>
    </row>
    <row r="6" spans="1:21" ht="16.5" customHeight="1">
      <c r="A6" s="10">
        <v>4</v>
      </c>
      <c r="B6" s="26">
        <v>7</v>
      </c>
      <c r="C6" s="26">
        <v>6</v>
      </c>
      <c r="D6" s="24">
        <v>41</v>
      </c>
      <c r="E6" s="24">
        <v>384</v>
      </c>
      <c r="F6" s="24">
        <v>249</v>
      </c>
      <c r="G6" s="24">
        <v>249</v>
      </c>
      <c r="H6" s="24">
        <v>251</v>
      </c>
      <c r="I6" s="24">
        <v>252</v>
      </c>
      <c r="J6" s="24">
        <v>260</v>
      </c>
      <c r="K6" s="25">
        <v>267</v>
      </c>
      <c r="L6" s="25">
        <v>269</v>
      </c>
      <c r="M6" s="25">
        <v>283</v>
      </c>
      <c r="N6" s="25">
        <v>284</v>
      </c>
      <c r="O6" s="25">
        <v>291</v>
      </c>
      <c r="P6" s="25">
        <v>295</v>
      </c>
      <c r="Q6" s="25">
        <v>311</v>
      </c>
      <c r="R6" s="25">
        <v>302</v>
      </c>
      <c r="S6" s="25">
        <v>306</v>
      </c>
      <c r="T6" s="25">
        <v>310</v>
      </c>
      <c r="U6" s="6" t="s">
        <v>102</v>
      </c>
    </row>
    <row r="7" spans="1:21" ht="16.5" customHeight="1">
      <c r="A7" s="10">
        <v>5</v>
      </c>
      <c r="B7" s="26">
        <v>10</v>
      </c>
      <c r="C7" s="26">
        <v>2</v>
      </c>
      <c r="D7" s="24">
        <v>53</v>
      </c>
      <c r="E7" s="24">
        <v>484</v>
      </c>
      <c r="F7" s="24">
        <v>385</v>
      </c>
      <c r="G7" s="24">
        <v>384</v>
      </c>
      <c r="H7" s="24">
        <v>376</v>
      </c>
      <c r="I7" s="24">
        <v>376</v>
      </c>
      <c r="J7" s="24">
        <v>388</v>
      </c>
      <c r="K7" s="25">
        <v>397</v>
      </c>
      <c r="L7" s="25">
        <v>400</v>
      </c>
      <c r="M7" s="25">
        <v>402</v>
      </c>
      <c r="N7" s="25">
        <v>411</v>
      </c>
      <c r="O7" s="25">
        <v>425</v>
      </c>
      <c r="P7" s="25">
        <v>415</v>
      </c>
      <c r="Q7" s="25">
        <v>419</v>
      </c>
      <c r="R7" s="25">
        <v>405</v>
      </c>
      <c r="S7" s="25">
        <v>407</v>
      </c>
      <c r="T7" s="25">
        <v>410</v>
      </c>
      <c r="U7" s="6" t="s">
        <v>103</v>
      </c>
    </row>
    <row r="8" spans="1:21" ht="16.5" customHeight="1">
      <c r="A8" s="10">
        <v>6</v>
      </c>
      <c r="B8" s="26">
        <v>11</v>
      </c>
      <c r="C8" s="26">
        <v>2</v>
      </c>
      <c r="D8" s="24">
        <v>54</v>
      </c>
      <c r="E8" s="24">
        <v>524</v>
      </c>
      <c r="F8" s="24">
        <v>366</v>
      </c>
      <c r="G8" s="24">
        <v>366</v>
      </c>
      <c r="H8" s="24">
        <v>366</v>
      </c>
      <c r="I8" s="24">
        <v>368</v>
      </c>
      <c r="J8" s="24">
        <v>379</v>
      </c>
      <c r="K8" s="25">
        <v>390</v>
      </c>
      <c r="L8" s="25">
        <v>395</v>
      </c>
      <c r="M8" s="25">
        <v>416</v>
      </c>
      <c r="N8" s="25">
        <v>431</v>
      </c>
      <c r="O8" s="25">
        <v>446</v>
      </c>
      <c r="P8" s="25">
        <v>450</v>
      </c>
      <c r="Q8" s="25">
        <v>474</v>
      </c>
      <c r="R8" s="25">
        <v>458</v>
      </c>
      <c r="S8" s="25">
        <v>464</v>
      </c>
      <c r="T8" s="25">
        <v>471</v>
      </c>
      <c r="U8" s="6" t="s">
        <v>104</v>
      </c>
    </row>
    <row r="9" spans="1:21" ht="16.5" customHeight="1">
      <c r="A9" s="10">
        <v>7</v>
      </c>
      <c r="B9" s="26">
        <v>8</v>
      </c>
      <c r="C9" s="26">
        <v>7</v>
      </c>
      <c r="D9" s="24">
        <v>37</v>
      </c>
      <c r="E9" s="24">
        <v>551</v>
      </c>
      <c r="F9" s="24">
        <v>285</v>
      </c>
      <c r="G9" s="24">
        <v>279</v>
      </c>
      <c r="H9" s="24">
        <v>277</v>
      </c>
      <c r="I9" s="24">
        <v>279</v>
      </c>
      <c r="J9" s="24">
        <v>281</v>
      </c>
      <c r="K9" s="25">
        <v>291</v>
      </c>
      <c r="L9" s="25">
        <v>298</v>
      </c>
      <c r="M9" s="25">
        <v>326</v>
      </c>
      <c r="N9" s="25">
        <v>333</v>
      </c>
      <c r="O9" s="25">
        <v>346</v>
      </c>
      <c r="P9" s="25">
        <v>346</v>
      </c>
      <c r="Q9" s="25">
        <v>372</v>
      </c>
      <c r="R9" s="25">
        <v>359</v>
      </c>
      <c r="S9" s="25">
        <v>363</v>
      </c>
      <c r="T9" s="25">
        <v>377</v>
      </c>
      <c r="U9" s="6" t="s">
        <v>105</v>
      </c>
    </row>
    <row r="10" spans="1:21" ht="16.5" customHeight="1">
      <c r="A10" s="10">
        <v>8</v>
      </c>
      <c r="B10" s="26">
        <v>5</v>
      </c>
      <c r="C10" s="26">
        <v>9</v>
      </c>
      <c r="D10" s="24">
        <v>35</v>
      </c>
      <c r="E10" s="24">
        <v>225</v>
      </c>
      <c r="F10" s="24">
        <v>212</v>
      </c>
      <c r="G10" s="24">
        <v>201</v>
      </c>
      <c r="H10" s="24">
        <v>203</v>
      </c>
      <c r="I10" s="24">
        <v>208</v>
      </c>
      <c r="J10" s="24">
        <v>209</v>
      </c>
      <c r="K10" s="25">
        <v>212</v>
      </c>
      <c r="L10" s="25">
        <v>214</v>
      </c>
      <c r="M10" s="25">
        <v>233</v>
      </c>
      <c r="N10" s="25">
        <v>244</v>
      </c>
      <c r="O10" s="25">
        <v>245</v>
      </c>
      <c r="P10" s="25">
        <v>250</v>
      </c>
      <c r="Q10" s="25">
        <v>263</v>
      </c>
      <c r="R10" s="25">
        <v>256</v>
      </c>
      <c r="S10" s="25">
        <v>266</v>
      </c>
      <c r="T10" s="25">
        <v>271</v>
      </c>
      <c r="U10" s="6" t="s">
        <v>106</v>
      </c>
    </row>
    <row r="11" spans="1:21" ht="16.5" customHeight="1">
      <c r="A11" s="10">
        <v>9</v>
      </c>
      <c r="B11" s="26">
        <v>13</v>
      </c>
      <c r="C11" s="26">
        <v>9</v>
      </c>
      <c r="D11" s="24">
        <v>67</v>
      </c>
      <c r="E11" s="24">
        <v>574</v>
      </c>
      <c r="F11" s="24">
        <v>448</v>
      </c>
      <c r="G11" s="24">
        <v>455</v>
      </c>
      <c r="H11" s="24">
        <v>455</v>
      </c>
      <c r="I11" s="24">
        <v>457</v>
      </c>
      <c r="J11" s="24">
        <v>475</v>
      </c>
      <c r="K11" s="25">
        <v>489</v>
      </c>
      <c r="L11" s="25">
        <v>493</v>
      </c>
      <c r="M11" s="25">
        <v>511</v>
      </c>
      <c r="N11" s="25">
        <v>531</v>
      </c>
      <c r="O11" s="25">
        <v>550</v>
      </c>
      <c r="P11" s="25">
        <v>555</v>
      </c>
      <c r="Q11" s="25">
        <v>582</v>
      </c>
      <c r="R11" s="25">
        <v>561</v>
      </c>
      <c r="S11" s="25">
        <v>569</v>
      </c>
      <c r="T11" s="25">
        <v>572</v>
      </c>
      <c r="U11" s="6" t="s">
        <v>107</v>
      </c>
    </row>
    <row r="12" spans="1:21" ht="16.5" customHeight="1">
      <c r="A12" s="13">
        <v>10</v>
      </c>
      <c r="B12" s="22">
        <v>6</v>
      </c>
      <c r="C12" s="22">
        <v>8</v>
      </c>
      <c r="D12" s="15">
        <v>40</v>
      </c>
      <c r="E12" s="15">
        <v>358</v>
      </c>
      <c r="F12" s="15">
        <v>362</v>
      </c>
      <c r="G12" s="15">
        <v>371</v>
      </c>
      <c r="H12" s="15">
        <v>367</v>
      </c>
      <c r="I12" s="15">
        <v>364</v>
      </c>
      <c r="J12" s="15">
        <v>377</v>
      </c>
      <c r="K12" s="15">
        <v>386</v>
      </c>
      <c r="L12" s="15">
        <v>389</v>
      </c>
      <c r="M12" s="15">
        <v>403</v>
      </c>
      <c r="N12" s="15">
        <v>417</v>
      </c>
      <c r="O12" s="15">
        <v>420</v>
      </c>
      <c r="P12" s="15">
        <v>421</v>
      </c>
      <c r="Q12" s="15">
        <v>434</v>
      </c>
      <c r="R12" s="15">
        <v>415</v>
      </c>
      <c r="S12" s="15">
        <v>427</v>
      </c>
      <c r="T12" s="15">
        <v>428</v>
      </c>
      <c r="U12" s="6" t="s">
        <v>108</v>
      </c>
    </row>
    <row r="13" spans="1:21" ht="16.5" customHeight="1">
      <c r="A13" s="14">
        <v>11</v>
      </c>
      <c r="B13" s="23">
        <v>7</v>
      </c>
      <c r="C13" s="23">
        <v>3</v>
      </c>
      <c r="D13" s="25">
        <v>42</v>
      </c>
      <c r="E13" s="25">
        <v>433</v>
      </c>
      <c r="F13" s="25">
        <v>536</v>
      </c>
      <c r="G13" s="25">
        <v>552</v>
      </c>
      <c r="H13" s="25">
        <v>562</v>
      </c>
      <c r="I13" s="25">
        <v>564</v>
      </c>
      <c r="J13" s="25">
        <v>575</v>
      </c>
      <c r="K13" s="25">
        <v>586</v>
      </c>
      <c r="L13" s="25">
        <v>603</v>
      </c>
      <c r="M13" s="25">
        <v>626</v>
      </c>
      <c r="N13" s="25">
        <v>629</v>
      </c>
      <c r="O13" s="25">
        <v>625</v>
      </c>
      <c r="P13" s="25">
        <v>640</v>
      </c>
      <c r="Q13" s="25">
        <v>661</v>
      </c>
      <c r="R13" s="25">
        <v>638</v>
      </c>
      <c r="S13" s="25">
        <v>658</v>
      </c>
      <c r="T13" s="25">
        <v>645</v>
      </c>
      <c r="U13" s="6" t="s">
        <v>109</v>
      </c>
    </row>
    <row r="14" spans="1:21" ht="16.5" customHeight="1">
      <c r="A14" s="10">
        <v>12</v>
      </c>
      <c r="B14" s="26">
        <v>10</v>
      </c>
      <c r="C14" s="26">
        <v>6</v>
      </c>
      <c r="D14" s="25">
        <v>73</v>
      </c>
      <c r="E14" s="25">
        <v>518</v>
      </c>
      <c r="F14" s="25">
        <v>896</v>
      </c>
      <c r="G14" s="25">
        <v>950</v>
      </c>
      <c r="H14" s="25">
        <v>988</v>
      </c>
      <c r="I14" s="25">
        <v>1006</v>
      </c>
      <c r="J14" s="25">
        <v>1019</v>
      </c>
      <c r="K14" s="25">
        <v>1040</v>
      </c>
      <c r="L14" s="25">
        <v>1075</v>
      </c>
      <c r="M14" s="25">
        <v>1077</v>
      </c>
      <c r="N14" s="25">
        <v>1047</v>
      </c>
      <c r="O14" s="25">
        <v>1018</v>
      </c>
      <c r="P14" s="25">
        <v>961</v>
      </c>
      <c r="Q14" s="25">
        <v>955</v>
      </c>
      <c r="R14" s="25">
        <v>921</v>
      </c>
      <c r="S14" s="25">
        <v>893</v>
      </c>
      <c r="T14" s="25">
        <v>841</v>
      </c>
      <c r="U14" s="6" t="s">
        <v>110</v>
      </c>
    </row>
    <row r="15" spans="1:21" ht="16.5" customHeight="1">
      <c r="A15" s="10">
        <v>13</v>
      </c>
      <c r="B15" s="26">
        <v>8</v>
      </c>
      <c r="C15" s="26">
        <v>9</v>
      </c>
      <c r="D15" s="25">
        <v>48</v>
      </c>
      <c r="E15" s="25">
        <v>728</v>
      </c>
      <c r="F15" s="25">
        <v>850</v>
      </c>
      <c r="G15" s="25">
        <v>871</v>
      </c>
      <c r="H15" s="25">
        <v>880</v>
      </c>
      <c r="I15" s="25">
        <v>894</v>
      </c>
      <c r="J15" s="25">
        <v>924</v>
      </c>
      <c r="K15" s="25">
        <v>949</v>
      </c>
      <c r="L15" s="25">
        <v>988</v>
      </c>
      <c r="M15" s="25">
        <v>1074</v>
      </c>
      <c r="N15" s="25">
        <v>1098</v>
      </c>
      <c r="O15" s="25">
        <v>1106</v>
      </c>
      <c r="P15" s="25">
        <v>1208</v>
      </c>
      <c r="Q15" s="25">
        <v>1283</v>
      </c>
      <c r="R15" s="25">
        <v>1221</v>
      </c>
      <c r="S15" s="25">
        <v>1312</v>
      </c>
      <c r="T15" s="25">
        <v>1304</v>
      </c>
      <c r="U15" s="6" t="s">
        <v>111</v>
      </c>
    </row>
    <row r="16" spans="1:21" ht="16.5" customHeight="1">
      <c r="A16" s="10">
        <v>14</v>
      </c>
      <c r="B16" s="26">
        <v>6</v>
      </c>
      <c r="C16" s="26">
        <v>0</v>
      </c>
      <c r="D16" s="25">
        <v>32</v>
      </c>
      <c r="E16" s="25">
        <v>336</v>
      </c>
      <c r="F16" s="25">
        <v>354</v>
      </c>
      <c r="G16" s="25">
        <v>359</v>
      </c>
      <c r="H16" s="25">
        <v>360</v>
      </c>
      <c r="I16" s="25">
        <v>355</v>
      </c>
      <c r="J16" s="25">
        <v>361</v>
      </c>
      <c r="K16" s="25">
        <v>365</v>
      </c>
      <c r="L16" s="25">
        <v>371</v>
      </c>
      <c r="M16" s="25">
        <v>385</v>
      </c>
      <c r="N16" s="25">
        <v>394</v>
      </c>
      <c r="O16" s="25">
        <v>394</v>
      </c>
      <c r="P16" s="25">
        <v>409</v>
      </c>
      <c r="Q16" s="25">
        <v>425</v>
      </c>
      <c r="R16" s="25">
        <v>415</v>
      </c>
      <c r="S16" s="25">
        <v>431</v>
      </c>
      <c r="T16" s="25">
        <v>428</v>
      </c>
      <c r="U16" s="6" t="s">
        <v>112</v>
      </c>
    </row>
    <row r="17" spans="1:21" ht="16.5" customHeight="1">
      <c r="A17" s="10">
        <v>15</v>
      </c>
      <c r="B17" s="26">
        <v>6</v>
      </c>
      <c r="C17" s="26">
        <v>7</v>
      </c>
      <c r="D17" s="25">
        <v>30</v>
      </c>
      <c r="E17" s="25">
        <v>345</v>
      </c>
      <c r="F17" s="25">
        <v>368</v>
      </c>
      <c r="G17" s="25">
        <v>366</v>
      </c>
      <c r="H17" s="25">
        <v>363</v>
      </c>
      <c r="I17" s="25">
        <v>350</v>
      </c>
      <c r="J17" s="25">
        <v>356</v>
      </c>
      <c r="K17" s="25">
        <v>359</v>
      </c>
      <c r="L17" s="25">
        <v>358</v>
      </c>
      <c r="M17" s="25">
        <v>369</v>
      </c>
      <c r="N17" s="25">
        <v>373</v>
      </c>
      <c r="O17" s="25">
        <v>375</v>
      </c>
      <c r="P17" s="25">
        <v>386</v>
      </c>
      <c r="Q17" s="25">
        <v>401</v>
      </c>
      <c r="R17" s="25">
        <v>396</v>
      </c>
      <c r="S17" s="25">
        <v>408</v>
      </c>
      <c r="T17" s="25">
        <v>402</v>
      </c>
      <c r="U17" s="6" t="s">
        <v>113</v>
      </c>
    </row>
    <row r="18" spans="1:21" ht="16.5" customHeight="1">
      <c r="A18" s="10">
        <v>16</v>
      </c>
      <c r="B18" s="26">
        <v>7</v>
      </c>
      <c r="C18" s="26">
        <v>2</v>
      </c>
      <c r="D18" s="25">
        <v>41</v>
      </c>
      <c r="E18" s="25">
        <v>351</v>
      </c>
      <c r="F18" s="25">
        <v>518</v>
      </c>
      <c r="G18" s="25">
        <v>572</v>
      </c>
      <c r="H18" s="25">
        <v>597</v>
      </c>
      <c r="I18" s="25">
        <v>589</v>
      </c>
      <c r="J18" s="25">
        <v>653</v>
      </c>
      <c r="K18" s="25">
        <v>698</v>
      </c>
      <c r="L18" s="25">
        <v>723</v>
      </c>
      <c r="M18" s="25">
        <v>726</v>
      </c>
      <c r="N18" s="25">
        <v>743</v>
      </c>
      <c r="O18" s="25">
        <v>719</v>
      </c>
      <c r="P18" s="25">
        <v>677</v>
      </c>
      <c r="Q18" s="25">
        <v>705</v>
      </c>
      <c r="R18" s="25">
        <v>671</v>
      </c>
      <c r="S18" s="25">
        <v>723</v>
      </c>
      <c r="T18" s="25">
        <v>718</v>
      </c>
      <c r="U18" s="6" t="s">
        <v>114</v>
      </c>
    </row>
    <row r="19" spans="1:21" ht="16.5" customHeight="1">
      <c r="A19" s="10">
        <v>17</v>
      </c>
      <c r="B19" s="26">
        <v>3</v>
      </c>
      <c r="C19" s="26">
        <v>6</v>
      </c>
      <c r="D19" s="25">
        <v>20</v>
      </c>
      <c r="E19" s="25">
        <v>278</v>
      </c>
      <c r="F19" s="25">
        <v>138</v>
      </c>
      <c r="G19" s="25">
        <v>136</v>
      </c>
      <c r="H19" s="25">
        <v>135</v>
      </c>
      <c r="I19" s="25">
        <v>138</v>
      </c>
      <c r="J19" s="25">
        <v>146</v>
      </c>
      <c r="K19" s="25">
        <v>150</v>
      </c>
      <c r="L19" s="25">
        <v>152</v>
      </c>
      <c r="M19" s="25">
        <v>157</v>
      </c>
      <c r="N19" s="25">
        <v>157</v>
      </c>
      <c r="O19" s="25">
        <v>160</v>
      </c>
      <c r="P19" s="25">
        <v>161</v>
      </c>
      <c r="Q19" s="25">
        <v>170</v>
      </c>
      <c r="R19" s="25">
        <v>167</v>
      </c>
      <c r="S19" s="25">
        <v>169</v>
      </c>
      <c r="T19" s="25">
        <v>172</v>
      </c>
      <c r="U19" s="6" t="s">
        <v>115</v>
      </c>
    </row>
    <row r="20" spans="1:21" ht="16.5" customHeight="1">
      <c r="A20" s="10">
        <v>18</v>
      </c>
      <c r="B20" s="26">
        <v>4</v>
      </c>
      <c r="C20" s="26">
        <v>2</v>
      </c>
      <c r="D20" s="25">
        <v>27</v>
      </c>
      <c r="E20" s="25">
        <v>306</v>
      </c>
      <c r="F20" s="25">
        <v>201</v>
      </c>
      <c r="G20" s="25">
        <v>212</v>
      </c>
      <c r="H20" s="25">
        <v>214</v>
      </c>
      <c r="I20" s="25">
        <v>206</v>
      </c>
      <c r="J20" s="25">
        <v>215</v>
      </c>
      <c r="K20" s="25">
        <v>218</v>
      </c>
      <c r="L20" s="25">
        <v>218</v>
      </c>
      <c r="M20" s="25">
        <v>223</v>
      </c>
      <c r="N20" s="25">
        <v>226</v>
      </c>
      <c r="O20" s="25">
        <v>230</v>
      </c>
      <c r="P20" s="25">
        <v>234</v>
      </c>
      <c r="Q20" s="25">
        <v>243</v>
      </c>
      <c r="R20" s="25">
        <v>233</v>
      </c>
      <c r="S20" s="25">
        <v>234</v>
      </c>
      <c r="T20" s="25">
        <v>241</v>
      </c>
      <c r="U20" s="6" t="s">
        <v>116</v>
      </c>
    </row>
    <row r="21" spans="1:21" ht="16.5" customHeight="1">
      <c r="A21" s="10">
        <v>19</v>
      </c>
      <c r="B21" s="26">
        <v>9</v>
      </c>
      <c r="C21" s="26">
        <v>1</v>
      </c>
      <c r="D21" s="25">
        <v>45</v>
      </c>
      <c r="E21" s="25">
        <v>404</v>
      </c>
      <c r="F21" s="25">
        <v>508</v>
      </c>
      <c r="G21" s="25">
        <v>517</v>
      </c>
      <c r="H21" s="25">
        <v>514</v>
      </c>
      <c r="I21" s="25">
        <v>495</v>
      </c>
      <c r="J21" s="25">
        <v>499</v>
      </c>
      <c r="K21" s="25">
        <v>498</v>
      </c>
      <c r="L21" s="25">
        <v>504</v>
      </c>
      <c r="M21" s="25">
        <v>516</v>
      </c>
      <c r="N21" s="25">
        <v>531</v>
      </c>
      <c r="O21" s="25">
        <v>527</v>
      </c>
      <c r="P21" s="25">
        <v>536</v>
      </c>
      <c r="Q21" s="25">
        <v>551</v>
      </c>
      <c r="R21" s="25">
        <v>522</v>
      </c>
      <c r="S21" s="25">
        <v>527</v>
      </c>
      <c r="T21" s="25">
        <v>531</v>
      </c>
      <c r="U21" s="6" t="s">
        <v>117</v>
      </c>
    </row>
    <row r="22" spans="1:21" ht="16.5" customHeight="1">
      <c r="A22" s="10">
        <v>20</v>
      </c>
      <c r="B22" s="26">
        <v>7</v>
      </c>
      <c r="C22" s="26">
        <v>9</v>
      </c>
      <c r="D22" s="25">
        <v>50</v>
      </c>
      <c r="E22" s="25">
        <v>349</v>
      </c>
      <c r="F22" s="25">
        <v>403</v>
      </c>
      <c r="G22" s="25">
        <v>378</v>
      </c>
      <c r="H22" s="25">
        <v>378</v>
      </c>
      <c r="I22" s="25">
        <v>378</v>
      </c>
      <c r="J22" s="25">
        <v>391</v>
      </c>
      <c r="K22" s="25">
        <v>405</v>
      </c>
      <c r="L22" s="25">
        <v>400</v>
      </c>
      <c r="M22" s="25">
        <v>412</v>
      </c>
      <c r="N22" s="25">
        <v>437</v>
      </c>
      <c r="O22" s="25">
        <v>467</v>
      </c>
      <c r="P22" s="25">
        <v>456</v>
      </c>
      <c r="Q22" s="25">
        <v>460</v>
      </c>
      <c r="R22" s="25">
        <v>447</v>
      </c>
      <c r="S22" s="25">
        <v>456</v>
      </c>
      <c r="T22" s="25">
        <v>458</v>
      </c>
      <c r="U22" s="6" t="s">
        <v>118</v>
      </c>
    </row>
    <row r="23" spans="1:21" ht="16.5" customHeight="1">
      <c r="A23" s="10">
        <v>21</v>
      </c>
      <c r="B23" s="26">
        <v>6</v>
      </c>
      <c r="C23" s="26">
        <v>0</v>
      </c>
      <c r="D23" s="25">
        <v>30</v>
      </c>
      <c r="E23" s="25">
        <v>371</v>
      </c>
      <c r="F23" s="25">
        <v>253</v>
      </c>
      <c r="G23" s="25">
        <v>257</v>
      </c>
      <c r="H23" s="25">
        <v>253</v>
      </c>
      <c r="I23" s="25">
        <v>251</v>
      </c>
      <c r="J23" s="25">
        <v>263</v>
      </c>
      <c r="K23" s="25">
        <v>267</v>
      </c>
      <c r="L23" s="25">
        <v>271</v>
      </c>
      <c r="M23" s="25">
        <v>281</v>
      </c>
      <c r="N23" s="25">
        <v>283</v>
      </c>
      <c r="O23" s="25">
        <v>287</v>
      </c>
      <c r="P23" s="25">
        <v>295</v>
      </c>
      <c r="Q23" s="25">
        <v>310</v>
      </c>
      <c r="R23" s="25">
        <v>298</v>
      </c>
      <c r="S23" s="25">
        <v>313</v>
      </c>
      <c r="T23" s="25">
        <v>319</v>
      </c>
      <c r="U23" s="6" t="s">
        <v>119</v>
      </c>
    </row>
    <row r="24" spans="1:21" ht="16.5" customHeight="1">
      <c r="A24" s="10">
        <v>22</v>
      </c>
      <c r="B24" s="26">
        <v>16</v>
      </c>
      <c r="C24" s="26">
        <v>4</v>
      </c>
      <c r="D24" s="25">
        <v>81</v>
      </c>
      <c r="E24" s="25">
        <v>643</v>
      </c>
      <c r="F24" s="25">
        <v>1053</v>
      </c>
      <c r="G24" s="25">
        <v>1115</v>
      </c>
      <c r="H24" s="25">
        <v>1118</v>
      </c>
      <c r="I24" s="25">
        <v>1032</v>
      </c>
      <c r="J24" s="25">
        <v>1023</v>
      </c>
      <c r="K24" s="25">
        <v>1008</v>
      </c>
      <c r="L24" s="25">
        <v>1028</v>
      </c>
      <c r="M24" s="25">
        <v>1067</v>
      </c>
      <c r="N24" s="25">
        <v>1094</v>
      </c>
      <c r="O24" s="25">
        <v>1040</v>
      </c>
      <c r="P24" s="25">
        <v>1097</v>
      </c>
      <c r="Q24" s="25">
        <v>1158</v>
      </c>
      <c r="R24" s="25">
        <v>1073</v>
      </c>
      <c r="S24" s="25">
        <v>1054</v>
      </c>
      <c r="T24" s="25">
        <v>1074</v>
      </c>
      <c r="U24" s="6" t="s">
        <v>120</v>
      </c>
    </row>
    <row r="25" spans="1:21" ht="16.5" customHeight="1">
      <c r="A25" s="10">
        <v>23</v>
      </c>
      <c r="B25" s="26">
        <v>7</v>
      </c>
      <c r="C25" s="26">
        <v>6</v>
      </c>
      <c r="D25" s="25">
        <v>35</v>
      </c>
      <c r="E25" s="25">
        <v>335</v>
      </c>
      <c r="F25" s="25">
        <v>401</v>
      </c>
      <c r="G25" s="25">
        <v>399</v>
      </c>
      <c r="H25" s="25">
        <v>394</v>
      </c>
      <c r="I25" s="25">
        <v>391</v>
      </c>
      <c r="J25" s="25">
        <v>395</v>
      </c>
      <c r="K25" s="25">
        <v>395</v>
      </c>
      <c r="L25" s="25">
        <v>398</v>
      </c>
      <c r="M25" s="25">
        <v>401</v>
      </c>
      <c r="N25" s="25">
        <v>414</v>
      </c>
      <c r="O25" s="25">
        <v>417</v>
      </c>
      <c r="P25" s="25">
        <v>413</v>
      </c>
      <c r="Q25" s="25">
        <v>414</v>
      </c>
      <c r="R25" s="25">
        <v>398</v>
      </c>
      <c r="S25" s="25">
        <v>407</v>
      </c>
      <c r="T25" s="25">
        <v>404</v>
      </c>
      <c r="U25" s="6" t="s">
        <v>121</v>
      </c>
    </row>
    <row r="26" spans="1:21" ht="16.5" customHeight="1">
      <c r="A26" s="10">
        <v>24</v>
      </c>
      <c r="B26" s="26">
        <v>7</v>
      </c>
      <c r="C26" s="26">
        <v>3</v>
      </c>
      <c r="D26" s="25">
        <v>41</v>
      </c>
      <c r="E26" s="25">
        <v>367</v>
      </c>
      <c r="F26" s="25">
        <v>335</v>
      </c>
      <c r="G26" s="25">
        <v>358</v>
      </c>
      <c r="H26" s="25">
        <v>340</v>
      </c>
      <c r="I26" s="25">
        <v>332</v>
      </c>
      <c r="J26" s="25">
        <v>353</v>
      </c>
      <c r="K26" s="25">
        <v>365</v>
      </c>
      <c r="L26" s="25">
        <v>372</v>
      </c>
      <c r="M26" s="25">
        <v>382</v>
      </c>
      <c r="N26" s="25">
        <v>392</v>
      </c>
      <c r="O26" s="25">
        <v>403</v>
      </c>
      <c r="P26" s="25">
        <v>407</v>
      </c>
      <c r="Q26" s="25">
        <v>408</v>
      </c>
      <c r="R26" s="25">
        <v>382</v>
      </c>
      <c r="S26" s="25">
        <v>392</v>
      </c>
      <c r="T26" s="25">
        <v>379</v>
      </c>
      <c r="U26" s="6" t="s">
        <v>122</v>
      </c>
    </row>
    <row r="27" spans="1:21" ht="16.5" customHeight="1">
      <c r="A27" s="10">
        <v>25</v>
      </c>
      <c r="B27" s="26">
        <v>8</v>
      </c>
      <c r="C27" s="26">
        <v>0</v>
      </c>
      <c r="D27" s="25">
        <v>46</v>
      </c>
      <c r="E27" s="25">
        <v>443</v>
      </c>
      <c r="F27" s="25">
        <v>285</v>
      </c>
      <c r="G27" s="25">
        <v>304</v>
      </c>
      <c r="H27" s="25">
        <v>300</v>
      </c>
      <c r="I27" s="25">
        <v>302</v>
      </c>
      <c r="J27" s="25">
        <v>317</v>
      </c>
      <c r="K27" s="25">
        <v>333</v>
      </c>
      <c r="L27" s="25">
        <v>342</v>
      </c>
      <c r="M27" s="25">
        <v>351</v>
      </c>
      <c r="N27" s="25">
        <v>368</v>
      </c>
      <c r="O27" s="25">
        <v>382</v>
      </c>
      <c r="P27" s="25">
        <v>386</v>
      </c>
      <c r="Q27" s="25">
        <v>418</v>
      </c>
      <c r="R27" s="25">
        <v>392</v>
      </c>
      <c r="S27" s="25">
        <v>402</v>
      </c>
      <c r="T27" s="25">
        <v>408</v>
      </c>
      <c r="U27" s="6" t="s">
        <v>123</v>
      </c>
    </row>
    <row r="28" spans="1:21" ht="16.5" customHeight="1">
      <c r="A28" s="10">
        <v>26</v>
      </c>
      <c r="B28" s="26">
        <v>5</v>
      </c>
      <c r="C28" s="26">
        <v>6</v>
      </c>
      <c r="D28" s="25">
        <v>34</v>
      </c>
      <c r="E28" s="25">
        <v>320</v>
      </c>
      <c r="F28" s="25">
        <v>272</v>
      </c>
      <c r="G28" s="25">
        <v>287</v>
      </c>
      <c r="H28" s="25">
        <v>291</v>
      </c>
      <c r="I28" s="25">
        <v>288</v>
      </c>
      <c r="J28" s="25">
        <v>293</v>
      </c>
      <c r="K28" s="25">
        <v>301</v>
      </c>
      <c r="L28" s="25">
        <v>297</v>
      </c>
      <c r="M28" s="25">
        <v>305</v>
      </c>
      <c r="N28" s="25">
        <v>318</v>
      </c>
      <c r="O28" s="25">
        <v>329</v>
      </c>
      <c r="P28" s="25">
        <v>332</v>
      </c>
      <c r="Q28" s="25">
        <v>341</v>
      </c>
      <c r="R28" s="25">
        <v>325</v>
      </c>
      <c r="S28" s="25">
        <v>340</v>
      </c>
      <c r="T28" s="25">
        <v>345</v>
      </c>
      <c r="U28" s="6" t="s">
        <v>124</v>
      </c>
    </row>
    <row r="29" spans="1:21" ht="16.5" customHeight="1">
      <c r="A29" s="10">
        <v>27</v>
      </c>
      <c r="B29" s="26">
        <v>3</v>
      </c>
      <c r="C29" s="26">
        <v>3</v>
      </c>
      <c r="D29" s="25">
        <v>27</v>
      </c>
      <c r="E29" s="25">
        <v>220</v>
      </c>
      <c r="F29" s="25">
        <v>137</v>
      </c>
      <c r="G29" s="25">
        <v>138</v>
      </c>
      <c r="H29" s="25">
        <v>141</v>
      </c>
      <c r="I29" s="25">
        <v>141</v>
      </c>
      <c r="J29" s="25">
        <v>146</v>
      </c>
      <c r="K29" s="25">
        <v>152</v>
      </c>
      <c r="L29" s="25">
        <v>155</v>
      </c>
      <c r="M29" s="25">
        <v>157</v>
      </c>
      <c r="N29" s="25">
        <v>166</v>
      </c>
      <c r="O29" s="25">
        <v>173</v>
      </c>
      <c r="P29" s="25">
        <v>175</v>
      </c>
      <c r="Q29" s="25">
        <v>176</v>
      </c>
      <c r="R29" s="25">
        <v>169</v>
      </c>
      <c r="S29" s="25">
        <v>177</v>
      </c>
      <c r="T29" s="25">
        <v>185</v>
      </c>
      <c r="U29" s="6" t="s">
        <v>125</v>
      </c>
    </row>
    <row r="30" spans="1:21" ht="16.5" customHeight="1">
      <c r="A30" s="10">
        <v>28</v>
      </c>
      <c r="B30" s="26">
        <v>6</v>
      </c>
      <c r="C30" s="26">
        <v>6</v>
      </c>
      <c r="D30" s="25">
        <v>37</v>
      </c>
      <c r="E30" s="25">
        <v>366</v>
      </c>
      <c r="F30" s="25">
        <v>334</v>
      </c>
      <c r="G30" s="25">
        <v>355</v>
      </c>
      <c r="H30" s="25">
        <v>359</v>
      </c>
      <c r="I30" s="25">
        <v>355</v>
      </c>
      <c r="J30" s="25">
        <v>361</v>
      </c>
      <c r="K30" s="25">
        <v>369</v>
      </c>
      <c r="L30" s="25">
        <v>362</v>
      </c>
      <c r="M30" s="25">
        <v>372</v>
      </c>
      <c r="N30" s="25">
        <v>388</v>
      </c>
      <c r="O30" s="25">
        <v>399</v>
      </c>
      <c r="P30" s="25">
        <v>403</v>
      </c>
      <c r="Q30" s="25">
        <v>415</v>
      </c>
      <c r="R30" s="25">
        <v>395</v>
      </c>
      <c r="S30" s="25">
        <v>414</v>
      </c>
      <c r="T30" s="25">
        <v>418</v>
      </c>
      <c r="U30" s="6" t="s">
        <v>126</v>
      </c>
    </row>
    <row r="31" spans="1:21" ht="16.5" customHeight="1">
      <c r="A31" s="10">
        <v>29</v>
      </c>
      <c r="B31" s="26">
        <v>4</v>
      </c>
      <c r="C31" s="26">
        <v>3</v>
      </c>
      <c r="D31" s="25">
        <v>34</v>
      </c>
      <c r="E31" s="25">
        <v>350</v>
      </c>
      <c r="F31" s="25">
        <v>192</v>
      </c>
      <c r="G31" s="25">
        <v>203</v>
      </c>
      <c r="H31" s="25">
        <v>201</v>
      </c>
      <c r="I31" s="25">
        <v>209</v>
      </c>
      <c r="J31" s="25">
        <v>224</v>
      </c>
      <c r="K31" s="25">
        <v>232</v>
      </c>
      <c r="L31" s="25">
        <v>226</v>
      </c>
      <c r="M31" s="25">
        <v>230</v>
      </c>
      <c r="N31" s="25">
        <v>240</v>
      </c>
      <c r="O31" s="25">
        <v>251</v>
      </c>
      <c r="P31" s="25">
        <v>265</v>
      </c>
      <c r="Q31" s="25">
        <v>283</v>
      </c>
      <c r="R31" s="25">
        <v>268</v>
      </c>
      <c r="S31" s="25">
        <v>277</v>
      </c>
      <c r="T31" s="25">
        <v>277</v>
      </c>
      <c r="U31" s="6" t="s">
        <v>127</v>
      </c>
    </row>
    <row r="32" spans="1:21" ht="16.5" customHeight="1">
      <c r="A32" s="10">
        <v>30</v>
      </c>
      <c r="B32" s="26">
        <v>4</v>
      </c>
      <c r="C32" s="26">
        <v>7</v>
      </c>
      <c r="D32" s="25">
        <v>43</v>
      </c>
      <c r="E32" s="25">
        <v>307</v>
      </c>
      <c r="F32" s="25">
        <v>243</v>
      </c>
      <c r="G32" s="25">
        <v>251</v>
      </c>
      <c r="H32" s="25">
        <v>251</v>
      </c>
      <c r="I32" s="25">
        <v>252</v>
      </c>
      <c r="J32" s="25">
        <v>256</v>
      </c>
      <c r="K32" s="25">
        <v>266</v>
      </c>
      <c r="L32" s="25">
        <v>263</v>
      </c>
      <c r="M32" s="25">
        <v>257</v>
      </c>
      <c r="N32" s="25">
        <v>260</v>
      </c>
      <c r="O32" s="25">
        <v>270</v>
      </c>
      <c r="P32" s="25">
        <v>265</v>
      </c>
      <c r="Q32" s="25">
        <v>268</v>
      </c>
      <c r="R32" s="25">
        <v>257</v>
      </c>
      <c r="S32" s="25">
        <v>260</v>
      </c>
      <c r="T32" s="25">
        <v>251</v>
      </c>
      <c r="U32" s="6" t="s">
        <v>128</v>
      </c>
    </row>
    <row r="33" spans="1:21" ht="16.5" customHeight="1">
      <c r="A33" s="10">
        <v>31</v>
      </c>
      <c r="B33" s="26">
        <v>5</v>
      </c>
      <c r="C33" s="26">
        <v>8</v>
      </c>
      <c r="D33" s="25">
        <v>34</v>
      </c>
      <c r="E33" s="25">
        <v>365</v>
      </c>
      <c r="F33" s="25">
        <v>238</v>
      </c>
      <c r="G33" s="25">
        <v>237</v>
      </c>
      <c r="H33" s="25">
        <v>234</v>
      </c>
      <c r="I33" s="25">
        <v>234</v>
      </c>
      <c r="J33" s="25">
        <v>240</v>
      </c>
      <c r="K33" s="25">
        <v>248</v>
      </c>
      <c r="L33" s="25">
        <v>258</v>
      </c>
      <c r="M33" s="25">
        <v>260</v>
      </c>
      <c r="N33" s="25">
        <v>260</v>
      </c>
      <c r="O33" s="25">
        <v>265</v>
      </c>
      <c r="P33" s="25">
        <v>263</v>
      </c>
      <c r="Q33" s="25">
        <v>267</v>
      </c>
      <c r="R33" s="25">
        <v>259</v>
      </c>
      <c r="S33" s="25">
        <v>262</v>
      </c>
      <c r="T33" s="25">
        <v>264</v>
      </c>
      <c r="U33" s="6" t="s">
        <v>129</v>
      </c>
    </row>
    <row r="34" spans="1:21" ht="16.5" customHeight="1">
      <c r="A34" s="10">
        <v>32</v>
      </c>
      <c r="B34" s="26">
        <v>4</v>
      </c>
      <c r="C34" s="26">
        <v>3</v>
      </c>
      <c r="D34" s="25">
        <v>34</v>
      </c>
      <c r="E34" s="25">
        <v>312</v>
      </c>
      <c r="F34" s="25">
        <v>199</v>
      </c>
      <c r="G34" s="25">
        <v>183</v>
      </c>
      <c r="H34" s="25">
        <v>183</v>
      </c>
      <c r="I34" s="25">
        <v>184</v>
      </c>
      <c r="J34" s="25">
        <v>188</v>
      </c>
      <c r="K34" s="25">
        <v>200</v>
      </c>
      <c r="L34" s="25">
        <v>216</v>
      </c>
      <c r="M34" s="25">
        <v>208</v>
      </c>
      <c r="N34" s="25">
        <v>210</v>
      </c>
      <c r="O34" s="25">
        <v>214</v>
      </c>
      <c r="P34" s="25">
        <v>218</v>
      </c>
      <c r="Q34" s="25">
        <v>221</v>
      </c>
      <c r="R34" s="25">
        <v>208</v>
      </c>
      <c r="S34" s="25">
        <v>209</v>
      </c>
      <c r="T34" s="25">
        <v>212</v>
      </c>
      <c r="U34" s="6" t="s">
        <v>130</v>
      </c>
    </row>
    <row r="35" spans="1:21" ht="16.5" customHeight="1">
      <c r="A35" s="10">
        <v>33</v>
      </c>
      <c r="B35" s="26">
        <v>6</v>
      </c>
      <c r="C35" s="26">
        <v>5</v>
      </c>
      <c r="D35" s="25">
        <v>35</v>
      </c>
      <c r="E35" s="25">
        <v>389</v>
      </c>
      <c r="F35" s="25">
        <v>255</v>
      </c>
      <c r="G35" s="25">
        <v>260</v>
      </c>
      <c r="H35" s="25">
        <v>256</v>
      </c>
      <c r="I35" s="25">
        <v>256</v>
      </c>
      <c r="J35" s="25">
        <v>262</v>
      </c>
      <c r="K35" s="25">
        <v>270</v>
      </c>
      <c r="L35" s="25">
        <v>276</v>
      </c>
      <c r="M35" s="34">
        <v>282</v>
      </c>
      <c r="N35" s="34">
        <v>281</v>
      </c>
      <c r="O35" s="25">
        <v>288</v>
      </c>
      <c r="P35" s="25">
        <v>283</v>
      </c>
      <c r="Q35" s="25">
        <v>288</v>
      </c>
      <c r="R35" s="25">
        <v>281</v>
      </c>
      <c r="S35" s="25">
        <v>285</v>
      </c>
      <c r="T35" s="25">
        <v>287</v>
      </c>
      <c r="U35" s="6" t="s">
        <v>131</v>
      </c>
    </row>
    <row r="36" spans="1:21" ht="16.5" customHeight="1">
      <c r="A36" s="10">
        <v>34</v>
      </c>
      <c r="B36" s="26">
        <v>8</v>
      </c>
      <c r="C36" s="26">
        <v>0</v>
      </c>
      <c r="D36" s="25">
        <v>45</v>
      </c>
      <c r="E36" s="25">
        <v>400</v>
      </c>
      <c r="F36" s="25">
        <v>435</v>
      </c>
      <c r="G36" s="25">
        <v>447</v>
      </c>
      <c r="H36" s="25">
        <v>432</v>
      </c>
      <c r="I36" s="25">
        <v>436</v>
      </c>
      <c r="J36" s="25">
        <v>461</v>
      </c>
      <c r="K36" s="24">
        <v>471</v>
      </c>
      <c r="L36" s="24">
        <v>471</v>
      </c>
      <c r="M36" s="34">
        <v>495</v>
      </c>
      <c r="N36" s="34">
        <v>523</v>
      </c>
      <c r="O36" s="25">
        <v>515</v>
      </c>
      <c r="P36" s="25">
        <v>507</v>
      </c>
      <c r="Q36" s="25">
        <v>522</v>
      </c>
      <c r="R36" s="25">
        <v>511</v>
      </c>
      <c r="S36" s="25">
        <v>534</v>
      </c>
      <c r="T36" s="25">
        <v>537</v>
      </c>
      <c r="U36" s="6" t="s">
        <v>132</v>
      </c>
    </row>
    <row r="37" spans="1:21" ht="16.5" customHeight="1">
      <c r="A37" s="10">
        <v>35</v>
      </c>
      <c r="B37" s="26">
        <v>6</v>
      </c>
      <c r="C37" s="26">
        <v>2</v>
      </c>
      <c r="D37" s="25">
        <v>42</v>
      </c>
      <c r="E37" s="25">
        <v>289</v>
      </c>
      <c r="F37" s="25">
        <v>390</v>
      </c>
      <c r="G37" s="25">
        <v>393</v>
      </c>
      <c r="H37" s="25">
        <v>391</v>
      </c>
      <c r="I37" s="25">
        <v>393</v>
      </c>
      <c r="J37" s="25">
        <v>410</v>
      </c>
      <c r="K37" s="25">
        <v>417</v>
      </c>
      <c r="L37" s="25">
        <v>409</v>
      </c>
      <c r="M37" s="34">
        <v>431</v>
      </c>
      <c r="N37" s="34">
        <v>468</v>
      </c>
      <c r="O37" s="25">
        <v>475</v>
      </c>
      <c r="P37" s="25">
        <v>473</v>
      </c>
      <c r="Q37" s="25">
        <v>481</v>
      </c>
      <c r="R37" s="25">
        <v>464</v>
      </c>
      <c r="S37" s="25">
        <v>488</v>
      </c>
      <c r="T37" s="25">
        <v>503</v>
      </c>
      <c r="U37" s="6" t="s">
        <v>133</v>
      </c>
    </row>
    <row r="38" spans="1:21" ht="16.5" customHeight="1">
      <c r="A38" s="10">
        <v>36</v>
      </c>
      <c r="B38" s="26">
        <v>5</v>
      </c>
      <c r="C38" s="26">
        <v>1</v>
      </c>
      <c r="D38" s="25">
        <v>30</v>
      </c>
      <c r="E38" s="25">
        <v>275</v>
      </c>
      <c r="F38" s="25">
        <v>261</v>
      </c>
      <c r="G38" s="25">
        <v>248</v>
      </c>
      <c r="H38" s="25">
        <v>243</v>
      </c>
      <c r="I38" s="25">
        <v>243</v>
      </c>
      <c r="J38" s="25">
        <v>255</v>
      </c>
      <c r="K38" s="25">
        <v>258</v>
      </c>
      <c r="L38" s="25">
        <v>257</v>
      </c>
      <c r="M38" s="34">
        <v>272</v>
      </c>
      <c r="N38" s="34">
        <v>279</v>
      </c>
      <c r="O38" s="25">
        <v>285</v>
      </c>
      <c r="P38" s="25">
        <v>286</v>
      </c>
      <c r="Q38" s="25">
        <v>294</v>
      </c>
      <c r="R38" s="25">
        <v>282</v>
      </c>
      <c r="S38" s="25">
        <v>280</v>
      </c>
      <c r="T38" s="25">
        <v>276</v>
      </c>
      <c r="U38" s="6" t="s">
        <v>134</v>
      </c>
    </row>
    <row r="39" spans="1:21" ht="16.5" customHeight="1">
      <c r="A39" s="10">
        <v>37</v>
      </c>
      <c r="B39" s="26">
        <v>6</v>
      </c>
      <c r="C39" s="26">
        <v>6</v>
      </c>
      <c r="D39" s="25">
        <v>45</v>
      </c>
      <c r="E39" s="25">
        <v>293</v>
      </c>
      <c r="F39" s="25">
        <v>429</v>
      </c>
      <c r="G39" s="25">
        <v>437</v>
      </c>
      <c r="H39" s="25">
        <v>435</v>
      </c>
      <c r="I39" s="25">
        <v>439</v>
      </c>
      <c r="J39" s="25">
        <v>457</v>
      </c>
      <c r="K39" s="25">
        <v>466</v>
      </c>
      <c r="L39" s="25">
        <v>455</v>
      </c>
      <c r="M39" s="34">
        <v>480</v>
      </c>
      <c r="N39" s="34">
        <v>526</v>
      </c>
      <c r="O39" s="25">
        <v>534</v>
      </c>
      <c r="P39" s="25">
        <v>530</v>
      </c>
      <c r="Q39" s="25">
        <v>538</v>
      </c>
      <c r="R39" s="25">
        <v>520</v>
      </c>
      <c r="S39" s="25">
        <v>551</v>
      </c>
      <c r="T39" s="25">
        <v>572</v>
      </c>
      <c r="U39" s="6" t="s">
        <v>135</v>
      </c>
    </row>
    <row r="40" spans="1:21" ht="16.5" customHeight="1">
      <c r="A40" s="10">
        <v>38</v>
      </c>
      <c r="B40" s="26">
        <v>6</v>
      </c>
      <c r="C40" s="26">
        <v>1</v>
      </c>
      <c r="D40" s="25">
        <v>32</v>
      </c>
      <c r="E40" s="25">
        <v>286</v>
      </c>
      <c r="F40" s="25">
        <v>319</v>
      </c>
      <c r="G40" s="25">
        <v>326</v>
      </c>
      <c r="H40" s="25">
        <v>319</v>
      </c>
      <c r="I40" s="25">
        <v>312</v>
      </c>
      <c r="J40" s="25">
        <v>326</v>
      </c>
      <c r="K40" s="25">
        <v>335</v>
      </c>
      <c r="L40" s="25">
        <v>341</v>
      </c>
      <c r="M40" s="34">
        <v>349</v>
      </c>
      <c r="N40" s="34">
        <v>359</v>
      </c>
      <c r="O40" s="25">
        <v>366</v>
      </c>
      <c r="P40" s="25">
        <v>361</v>
      </c>
      <c r="Q40" s="25">
        <v>370</v>
      </c>
      <c r="R40" s="25">
        <v>352</v>
      </c>
      <c r="S40" s="25">
        <v>364</v>
      </c>
      <c r="T40" s="25">
        <v>375</v>
      </c>
      <c r="U40" s="6" t="s">
        <v>136</v>
      </c>
    </row>
    <row r="41" spans="1:21" ht="16.5" customHeight="1">
      <c r="A41" s="10">
        <v>39</v>
      </c>
      <c r="B41" s="26">
        <v>4</v>
      </c>
      <c r="C41" s="26">
        <v>7</v>
      </c>
      <c r="D41" s="25">
        <v>41</v>
      </c>
      <c r="E41" s="25">
        <v>269</v>
      </c>
      <c r="F41" s="25">
        <v>326</v>
      </c>
      <c r="G41" s="25">
        <v>341</v>
      </c>
      <c r="H41" s="25">
        <v>328</v>
      </c>
      <c r="I41" s="25">
        <v>325</v>
      </c>
      <c r="J41" s="25">
        <v>341</v>
      </c>
      <c r="K41" s="25">
        <v>350</v>
      </c>
      <c r="L41" s="25">
        <v>345</v>
      </c>
      <c r="M41" s="34">
        <v>357</v>
      </c>
      <c r="N41" s="34">
        <v>380</v>
      </c>
      <c r="O41" s="25">
        <v>383</v>
      </c>
      <c r="P41" s="25">
        <v>376</v>
      </c>
      <c r="Q41" s="25">
        <v>384</v>
      </c>
      <c r="R41" s="25">
        <v>369</v>
      </c>
      <c r="S41" s="25">
        <v>393</v>
      </c>
      <c r="T41" s="25">
        <v>402</v>
      </c>
      <c r="U41" s="6" t="s">
        <v>137</v>
      </c>
    </row>
    <row r="42" spans="1:21" ht="16.5" customHeight="1">
      <c r="A42" s="10">
        <v>40</v>
      </c>
      <c r="B42" s="26">
        <v>6</v>
      </c>
      <c r="C42" s="26">
        <v>1</v>
      </c>
      <c r="D42" s="25">
        <v>46</v>
      </c>
      <c r="E42" s="25">
        <v>366</v>
      </c>
      <c r="F42" s="25">
        <v>398</v>
      </c>
      <c r="G42" s="25">
        <v>436</v>
      </c>
      <c r="H42" s="25">
        <v>412</v>
      </c>
      <c r="I42" s="25">
        <v>402</v>
      </c>
      <c r="J42" s="25">
        <v>420</v>
      </c>
      <c r="K42" s="25">
        <v>427</v>
      </c>
      <c r="L42" s="25">
        <v>420</v>
      </c>
      <c r="M42" s="34">
        <v>445</v>
      </c>
      <c r="N42" s="34">
        <v>471</v>
      </c>
      <c r="O42" s="25">
        <v>467</v>
      </c>
      <c r="P42" s="25">
        <v>449</v>
      </c>
      <c r="Q42" s="25">
        <v>473</v>
      </c>
      <c r="R42" s="25">
        <v>465</v>
      </c>
      <c r="S42" s="25">
        <v>509</v>
      </c>
      <c r="T42" s="25">
        <v>524</v>
      </c>
      <c r="U42" s="6" t="s">
        <v>138</v>
      </c>
    </row>
    <row r="43" spans="1:21" ht="16.5" customHeight="1">
      <c r="A43" s="10">
        <v>41</v>
      </c>
      <c r="B43" s="26">
        <v>1</v>
      </c>
      <c r="C43" s="26">
        <v>8</v>
      </c>
      <c r="D43" s="25">
        <v>23</v>
      </c>
      <c r="E43" s="25">
        <v>142</v>
      </c>
      <c r="F43" s="25">
        <v>157</v>
      </c>
      <c r="G43" s="25">
        <v>163</v>
      </c>
      <c r="H43" s="25">
        <v>156</v>
      </c>
      <c r="I43" s="25">
        <v>155</v>
      </c>
      <c r="J43" s="25">
        <v>161</v>
      </c>
      <c r="K43" s="25">
        <v>165</v>
      </c>
      <c r="L43" s="25">
        <v>165</v>
      </c>
      <c r="M43" s="34">
        <v>169</v>
      </c>
      <c r="N43" s="34">
        <v>180</v>
      </c>
      <c r="O43" s="25">
        <v>186</v>
      </c>
      <c r="P43" s="25">
        <v>198</v>
      </c>
      <c r="Q43" s="25">
        <v>203</v>
      </c>
      <c r="R43" s="25">
        <v>190</v>
      </c>
      <c r="S43" s="25">
        <v>208</v>
      </c>
      <c r="T43" s="25">
        <v>212</v>
      </c>
      <c r="U43" s="6" t="s">
        <v>139</v>
      </c>
    </row>
    <row r="44" spans="1:21" ht="16.5" customHeight="1">
      <c r="A44" s="10">
        <v>42</v>
      </c>
      <c r="B44" s="26">
        <v>4</v>
      </c>
      <c r="C44" s="26">
        <v>9</v>
      </c>
      <c r="D44" s="25">
        <v>44</v>
      </c>
      <c r="E44" s="25">
        <v>258</v>
      </c>
      <c r="F44" s="25">
        <v>344</v>
      </c>
      <c r="G44" s="25">
        <v>349</v>
      </c>
      <c r="H44" s="25">
        <v>340</v>
      </c>
      <c r="I44" s="25">
        <v>340</v>
      </c>
      <c r="J44" s="25">
        <v>359</v>
      </c>
      <c r="K44" s="25">
        <v>370</v>
      </c>
      <c r="L44" s="25">
        <v>365</v>
      </c>
      <c r="M44" s="34">
        <v>373</v>
      </c>
      <c r="N44" s="34">
        <v>399</v>
      </c>
      <c r="O44" s="25">
        <v>403</v>
      </c>
      <c r="P44" s="25">
        <v>397</v>
      </c>
      <c r="Q44" s="25">
        <v>397</v>
      </c>
      <c r="R44" s="25">
        <v>376</v>
      </c>
      <c r="S44" s="25">
        <v>392</v>
      </c>
      <c r="T44" s="25">
        <v>397</v>
      </c>
      <c r="U44" s="6" t="s">
        <v>140</v>
      </c>
    </row>
    <row r="45" spans="1:21" ht="16.5" customHeight="1">
      <c r="A45" s="10">
        <v>43</v>
      </c>
      <c r="B45" s="26">
        <v>6</v>
      </c>
      <c r="C45" s="26">
        <v>6</v>
      </c>
      <c r="D45" s="25">
        <v>38</v>
      </c>
      <c r="E45" s="25">
        <v>371</v>
      </c>
      <c r="F45" s="25">
        <v>406</v>
      </c>
      <c r="G45" s="25">
        <v>407</v>
      </c>
      <c r="H45" s="25">
        <v>391</v>
      </c>
      <c r="I45" s="25">
        <v>388</v>
      </c>
      <c r="J45" s="25">
        <v>405</v>
      </c>
      <c r="K45" s="25">
        <v>414</v>
      </c>
      <c r="L45" s="25">
        <v>426</v>
      </c>
      <c r="M45" s="34">
        <v>458</v>
      </c>
      <c r="N45" s="34">
        <v>477</v>
      </c>
      <c r="O45" s="25">
        <v>485</v>
      </c>
      <c r="P45" s="25">
        <v>476</v>
      </c>
      <c r="Q45" s="25">
        <v>485</v>
      </c>
      <c r="R45" s="25">
        <v>466</v>
      </c>
      <c r="S45" s="25">
        <v>466</v>
      </c>
      <c r="T45" s="25">
        <v>455</v>
      </c>
      <c r="U45" s="6" t="s">
        <v>141</v>
      </c>
    </row>
    <row r="46" spans="1:21" ht="16.5" customHeight="1">
      <c r="A46" s="10">
        <v>44</v>
      </c>
      <c r="B46" s="26">
        <v>13</v>
      </c>
      <c r="C46" s="26">
        <v>4</v>
      </c>
      <c r="D46" s="25">
        <v>62</v>
      </c>
      <c r="E46" s="25">
        <v>773</v>
      </c>
      <c r="F46" s="25">
        <v>694</v>
      </c>
      <c r="G46" s="25">
        <v>670</v>
      </c>
      <c r="H46" s="25">
        <v>641</v>
      </c>
      <c r="I46" s="25">
        <v>627</v>
      </c>
      <c r="J46" s="25">
        <v>641</v>
      </c>
      <c r="K46" s="25">
        <v>655</v>
      </c>
      <c r="L46" s="25">
        <v>679</v>
      </c>
      <c r="M46" s="34">
        <v>768</v>
      </c>
      <c r="N46" s="34">
        <v>819</v>
      </c>
      <c r="O46" s="25">
        <v>859</v>
      </c>
      <c r="P46" s="25">
        <v>874</v>
      </c>
      <c r="Q46" s="25">
        <v>912</v>
      </c>
      <c r="R46" s="25">
        <v>896</v>
      </c>
      <c r="S46" s="25">
        <v>857</v>
      </c>
      <c r="T46" s="25">
        <v>835</v>
      </c>
      <c r="U46" s="6" t="s">
        <v>142</v>
      </c>
    </row>
    <row r="47" spans="1:21" ht="16.5" customHeight="1">
      <c r="A47" s="10">
        <v>45</v>
      </c>
      <c r="B47" s="26">
        <v>4</v>
      </c>
      <c r="C47" s="26">
        <v>7</v>
      </c>
      <c r="D47" s="25">
        <v>32</v>
      </c>
      <c r="E47" s="25">
        <v>202</v>
      </c>
      <c r="F47" s="25">
        <v>296</v>
      </c>
      <c r="G47" s="25">
        <v>310</v>
      </c>
      <c r="H47" s="25">
        <v>298</v>
      </c>
      <c r="I47" s="25">
        <v>298</v>
      </c>
      <c r="J47" s="25">
        <v>308</v>
      </c>
      <c r="K47" s="25">
        <v>319</v>
      </c>
      <c r="L47" s="25">
        <v>334</v>
      </c>
      <c r="M47" s="34">
        <v>354</v>
      </c>
      <c r="N47" s="34">
        <v>358</v>
      </c>
      <c r="O47" s="25">
        <v>355</v>
      </c>
      <c r="P47" s="25">
        <v>351</v>
      </c>
      <c r="Q47" s="25">
        <v>352</v>
      </c>
      <c r="R47" s="25">
        <v>335</v>
      </c>
      <c r="S47" s="25">
        <v>355</v>
      </c>
      <c r="T47" s="25">
        <v>356</v>
      </c>
      <c r="U47" s="6" t="s">
        <v>143</v>
      </c>
    </row>
    <row r="48" spans="1:21" ht="16.5" customHeight="1">
      <c r="A48" s="10">
        <v>46</v>
      </c>
      <c r="B48" s="26">
        <v>4</v>
      </c>
      <c r="C48" s="26">
        <v>3</v>
      </c>
      <c r="D48" s="25">
        <v>29</v>
      </c>
      <c r="E48" s="25">
        <v>270</v>
      </c>
      <c r="F48" s="25">
        <v>329</v>
      </c>
      <c r="G48" s="25">
        <v>334</v>
      </c>
      <c r="H48" s="25">
        <v>322</v>
      </c>
      <c r="I48" s="25">
        <v>322</v>
      </c>
      <c r="J48" s="25">
        <v>344</v>
      </c>
      <c r="K48" s="25">
        <v>349</v>
      </c>
      <c r="L48" s="25">
        <v>355</v>
      </c>
      <c r="M48" s="34">
        <v>367</v>
      </c>
      <c r="N48" s="34">
        <v>377</v>
      </c>
      <c r="O48" s="25">
        <v>377</v>
      </c>
      <c r="P48" s="25">
        <v>353</v>
      </c>
      <c r="Q48" s="25">
        <v>352</v>
      </c>
      <c r="R48" s="25">
        <v>330</v>
      </c>
      <c r="S48" s="25">
        <v>339</v>
      </c>
      <c r="T48" s="25">
        <v>327</v>
      </c>
      <c r="U48" s="6" t="s">
        <v>144</v>
      </c>
    </row>
    <row r="49" spans="1:21" ht="16.5" customHeight="1">
      <c r="A49" s="10">
        <v>47</v>
      </c>
      <c r="B49" s="26">
        <v>4</v>
      </c>
      <c r="C49" s="26">
        <v>8</v>
      </c>
      <c r="D49" s="25">
        <v>34</v>
      </c>
      <c r="E49" s="25">
        <v>279</v>
      </c>
      <c r="F49" s="25">
        <v>229</v>
      </c>
      <c r="G49" s="25">
        <v>224</v>
      </c>
      <c r="H49" s="25">
        <v>219</v>
      </c>
      <c r="I49" s="25">
        <v>217</v>
      </c>
      <c r="J49" s="25">
        <v>227</v>
      </c>
      <c r="K49" s="25">
        <v>233</v>
      </c>
      <c r="L49" s="25">
        <v>237</v>
      </c>
      <c r="M49" s="34">
        <v>245</v>
      </c>
      <c r="N49" s="34">
        <v>246</v>
      </c>
      <c r="O49" s="25">
        <v>249</v>
      </c>
      <c r="P49" s="25">
        <v>250</v>
      </c>
      <c r="Q49" s="25">
        <v>258</v>
      </c>
      <c r="R49" s="25">
        <v>249</v>
      </c>
      <c r="S49" s="25">
        <v>257</v>
      </c>
      <c r="T49" s="25">
        <v>256</v>
      </c>
      <c r="U49" s="6" t="s">
        <v>145</v>
      </c>
    </row>
    <row r="50" spans="1:21" ht="16.5" customHeight="1">
      <c r="A50" s="10">
        <v>48</v>
      </c>
      <c r="B50" s="26">
        <v>7</v>
      </c>
      <c r="C50" s="26">
        <v>6</v>
      </c>
      <c r="D50" s="25">
        <v>41</v>
      </c>
      <c r="E50" s="25">
        <v>456</v>
      </c>
      <c r="F50" s="25">
        <v>261</v>
      </c>
      <c r="G50" s="25">
        <v>263</v>
      </c>
      <c r="H50" s="25">
        <v>254</v>
      </c>
      <c r="I50" s="25">
        <v>252</v>
      </c>
      <c r="J50" s="25">
        <v>265</v>
      </c>
      <c r="K50" s="25">
        <v>268</v>
      </c>
      <c r="L50" s="25">
        <v>272</v>
      </c>
      <c r="M50" s="34">
        <v>285</v>
      </c>
      <c r="N50" s="34">
        <v>301</v>
      </c>
      <c r="O50" s="25">
        <v>314</v>
      </c>
      <c r="P50" s="25">
        <v>313</v>
      </c>
      <c r="Q50" s="25">
        <v>329</v>
      </c>
      <c r="R50" s="25">
        <v>312</v>
      </c>
      <c r="S50" s="25">
        <v>324</v>
      </c>
      <c r="T50" s="25">
        <v>314</v>
      </c>
      <c r="U50" s="6" t="s">
        <v>146</v>
      </c>
    </row>
    <row r="51" spans="1:21" ht="16.5" customHeight="1">
      <c r="A51" s="10">
        <v>49</v>
      </c>
      <c r="B51" s="26">
        <v>8</v>
      </c>
      <c r="C51" s="26">
        <v>2</v>
      </c>
      <c r="D51" s="25">
        <v>43</v>
      </c>
      <c r="E51" s="25">
        <v>478</v>
      </c>
      <c r="F51" s="25">
        <v>235</v>
      </c>
      <c r="G51" s="25">
        <v>238</v>
      </c>
      <c r="H51" s="25">
        <v>230</v>
      </c>
      <c r="I51" s="25">
        <v>229</v>
      </c>
      <c r="J51" s="25">
        <v>243</v>
      </c>
      <c r="K51" s="25">
        <v>248</v>
      </c>
      <c r="L51" s="25">
        <v>250</v>
      </c>
      <c r="M51" s="34">
        <v>265</v>
      </c>
      <c r="N51" s="34">
        <v>278</v>
      </c>
      <c r="O51" s="25">
        <v>290</v>
      </c>
      <c r="P51" s="25">
        <v>292</v>
      </c>
      <c r="Q51" s="25">
        <v>310</v>
      </c>
      <c r="R51" s="25">
        <v>292</v>
      </c>
      <c r="S51" s="25">
        <v>299</v>
      </c>
      <c r="T51" s="25">
        <v>288</v>
      </c>
      <c r="U51" s="6" t="s">
        <v>147</v>
      </c>
    </row>
    <row r="52" spans="1:21" ht="16.5" customHeight="1">
      <c r="A52" s="10">
        <v>50</v>
      </c>
      <c r="B52" s="26">
        <v>4</v>
      </c>
      <c r="C52" s="26">
        <v>8</v>
      </c>
      <c r="D52" s="25">
        <v>32</v>
      </c>
      <c r="E52" s="25">
        <v>351</v>
      </c>
      <c r="F52" s="25">
        <v>385</v>
      </c>
      <c r="G52" s="25">
        <v>380</v>
      </c>
      <c r="H52" s="25">
        <v>364</v>
      </c>
      <c r="I52" s="25">
        <v>360</v>
      </c>
      <c r="J52" s="25">
        <v>371</v>
      </c>
      <c r="K52" s="25">
        <v>364</v>
      </c>
      <c r="L52" s="25">
        <v>377</v>
      </c>
      <c r="M52" s="34">
        <v>378</v>
      </c>
      <c r="N52" s="34">
        <v>410</v>
      </c>
      <c r="O52" s="25">
        <v>425</v>
      </c>
      <c r="P52" s="25">
        <v>410</v>
      </c>
      <c r="Q52" s="25">
        <v>422</v>
      </c>
      <c r="R52" s="25">
        <v>407</v>
      </c>
      <c r="S52" s="25">
        <v>441</v>
      </c>
      <c r="T52" s="25">
        <v>437</v>
      </c>
      <c r="U52" s="6" t="s">
        <v>148</v>
      </c>
    </row>
    <row r="53" spans="1:21" ht="16.5" customHeight="1">
      <c r="A53" s="10">
        <v>51</v>
      </c>
      <c r="B53" s="26">
        <v>7</v>
      </c>
      <c r="C53" s="26">
        <v>5</v>
      </c>
      <c r="D53" s="25">
        <v>43</v>
      </c>
      <c r="E53" s="25">
        <v>353</v>
      </c>
      <c r="F53" s="25">
        <v>352</v>
      </c>
      <c r="G53" s="25">
        <v>360</v>
      </c>
      <c r="H53" s="25">
        <v>361</v>
      </c>
      <c r="I53" s="25">
        <v>358</v>
      </c>
      <c r="J53" s="25">
        <v>372</v>
      </c>
      <c r="K53" s="25">
        <v>386</v>
      </c>
      <c r="L53" s="25">
        <v>388</v>
      </c>
      <c r="M53" s="34">
        <v>402</v>
      </c>
      <c r="N53" s="34">
        <v>409</v>
      </c>
      <c r="O53" s="25">
        <v>412</v>
      </c>
      <c r="P53" s="25">
        <v>418</v>
      </c>
      <c r="Q53" s="25">
        <v>435</v>
      </c>
      <c r="R53" s="25">
        <v>411</v>
      </c>
      <c r="S53" s="25">
        <v>415</v>
      </c>
      <c r="T53" s="25">
        <v>417</v>
      </c>
      <c r="U53" s="6" t="s">
        <v>149</v>
      </c>
    </row>
    <row r="54" spans="1:21" s="18" customFormat="1" ht="16.5" customHeight="1">
      <c r="A54" s="13">
        <v>52</v>
      </c>
      <c r="B54" s="22">
        <v>6</v>
      </c>
      <c r="C54" s="22">
        <v>7</v>
      </c>
      <c r="D54" s="27">
        <v>32</v>
      </c>
      <c r="E54" s="27">
        <v>394</v>
      </c>
      <c r="F54" s="27">
        <v>497</v>
      </c>
      <c r="G54" s="27">
        <v>589</v>
      </c>
      <c r="H54" s="27">
        <v>587</v>
      </c>
      <c r="I54" s="27">
        <v>577</v>
      </c>
      <c r="J54" s="27">
        <v>687</v>
      </c>
      <c r="K54" s="27">
        <v>914</v>
      </c>
      <c r="L54" s="27">
        <v>936</v>
      </c>
      <c r="M54" s="33">
        <v>632</v>
      </c>
      <c r="N54" s="33">
        <v>698</v>
      </c>
      <c r="O54" s="27">
        <v>656</v>
      </c>
      <c r="P54" s="27">
        <v>605</v>
      </c>
      <c r="Q54" s="27">
        <v>579</v>
      </c>
      <c r="R54" s="27">
        <v>498</v>
      </c>
      <c r="S54" s="27">
        <v>484</v>
      </c>
      <c r="T54" s="27">
        <v>471</v>
      </c>
      <c r="U54" s="6" t="s">
        <v>150</v>
      </c>
    </row>
    <row r="55" spans="1:21" s="18" customFormat="1" ht="16.5" customHeight="1">
      <c r="A55" s="13">
        <v>53</v>
      </c>
      <c r="B55" s="22">
        <v>7</v>
      </c>
      <c r="C55" s="22">
        <v>7</v>
      </c>
      <c r="D55" s="27">
        <v>55</v>
      </c>
      <c r="E55" s="27">
        <v>281</v>
      </c>
      <c r="F55" s="27">
        <v>691</v>
      </c>
      <c r="G55" s="27">
        <v>717</v>
      </c>
      <c r="H55" s="27">
        <v>703</v>
      </c>
      <c r="I55" s="27">
        <v>697</v>
      </c>
      <c r="J55" s="27">
        <v>718</v>
      </c>
      <c r="K55" s="27">
        <v>727</v>
      </c>
      <c r="L55" s="27">
        <v>732</v>
      </c>
      <c r="M55" s="33">
        <v>745</v>
      </c>
      <c r="N55" s="33">
        <v>787</v>
      </c>
      <c r="O55" s="27">
        <v>775</v>
      </c>
      <c r="P55" s="27">
        <v>757</v>
      </c>
      <c r="Q55" s="27">
        <v>762</v>
      </c>
      <c r="R55" s="27">
        <v>715</v>
      </c>
      <c r="S55" s="27">
        <v>730</v>
      </c>
      <c r="T55" s="27">
        <v>730</v>
      </c>
      <c r="U55" s="6" t="s">
        <v>151</v>
      </c>
    </row>
    <row r="56" spans="1:21" s="21" customFormat="1" ht="16.5" customHeight="1">
      <c r="A56" s="14">
        <v>54</v>
      </c>
      <c r="B56" s="23">
        <v>9</v>
      </c>
      <c r="C56" s="23">
        <v>1</v>
      </c>
      <c r="D56" s="28">
        <v>57</v>
      </c>
      <c r="E56" s="28">
        <v>303</v>
      </c>
      <c r="F56" s="28">
        <v>708</v>
      </c>
      <c r="G56" s="28">
        <v>740</v>
      </c>
      <c r="H56" s="28">
        <v>731</v>
      </c>
      <c r="I56" s="28">
        <v>728</v>
      </c>
      <c r="J56" s="28">
        <v>756</v>
      </c>
      <c r="K56" s="28">
        <v>770</v>
      </c>
      <c r="L56" s="28">
        <v>778</v>
      </c>
      <c r="M56" s="283">
        <v>797</v>
      </c>
      <c r="N56" s="283">
        <v>845</v>
      </c>
      <c r="O56" s="28">
        <v>831</v>
      </c>
      <c r="P56" s="28">
        <v>815</v>
      </c>
      <c r="Q56" s="28">
        <v>823</v>
      </c>
      <c r="R56" s="28">
        <v>775</v>
      </c>
      <c r="S56" s="28">
        <v>798</v>
      </c>
      <c r="T56" s="28">
        <v>797</v>
      </c>
      <c r="U56" s="20" t="s">
        <v>152</v>
      </c>
    </row>
    <row r="57" spans="1:21" ht="16.5" customHeight="1">
      <c r="A57" s="14">
        <v>55</v>
      </c>
      <c r="B57" s="23">
        <v>9</v>
      </c>
      <c r="C57" s="23">
        <v>0</v>
      </c>
      <c r="D57" s="25">
        <v>56</v>
      </c>
      <c r="E57" s="25">
        <v>297</v>
      </c>
      <c r="F57" s="25">
        <v>708</v>
      </c>
      <c r="G57" s="25">
        <v>741</v>
      </c>
      <c r="H57" s="25">
        <v>736</v>
      </c>
      <c r="I57" s="25">
        <v>732</v>
      </c>
      <c r="J57" s="25">
        <v>762</v>
      </c>
      <c r="K57" s="25">
        <v>779</v>
      </c>
      <c r="L57" s="25">
        <v>788</v>
      </c>
      <c r="M57" s="34">
        <v>811</v>
      </c>
      <c r="N57" s="34">
        <v>865</v>
      </c>
      <c r="O57" s="25">
        <v>850</v>
      </c>
      <c r="P57" s="25">
        <v>830</v>
      </c>
      <c r="Q57" s="25">
        <v>834</v>
      </c>
      <c r="R57" s="25">
        <v>788</v>
      </c>
      <c r="S57" s="25">
        <v>820</v>
      </c>
      <c r="T57" s="25">
        <v>820</v>
      </c>
      <c r="U57" s="6" t="s">
        <v>153</v>
      </c>
    </row>
    <row r="58" spans="1:21" ht="16.5" customHeight="1">
      <c r="A58" s="14">
        <v>56</v>
      </c>
      <c r="B58" s="23">
        <v>8</v>
      </c>
      <c r="C58" s="23">
        <v>2</v>
      </c>
      <c r="D58" s="25">
        <v>49</v>
      </c>
      <c r="E58" s="25">
        <v>235</v>
      </c>
      <c r="F58" s="25">
        <v>634</v>
      </c>
      <c r="G58" s="25">
        <v>657</v>
      </c>
      <c r="H58" s="25">
        <v>642</v>
      </c>
      <c r="I58" s="25">
        <v>648</v>
      </c>
      <c r="J58" s="25">
        <v>680</v>
      </c>
      <c r="K58" s="25">
        <v>673</v>
      </c>
      <c r="L58" s="25">
        <v>673</v>
      </c>
      <c r="M58" s="34">
        <v>679</v>
      </c>
      <c r="N58" s="34">
        <v>712</v>
      </c>
      <c r="O58" s="25">
        <v>702</v>
      </c>
      <c r="P58" s="25">
        <v>695</v>
      </c>
      <c r="Q58" s="25">
        <v>710</v>
      </c>
      <c r="R58" s="25">
        <v>651</v>
      </c>
      <c r="S58" s="25">
        <v>647</v>
      </c>
      <c r="T58" s="25">
        <v>631</v>
      </c>
      <c r="U58" s="6" t="s">
        <v>154</v>
      </c>
    </row>
    <row r="59" spans="1:21" s="21" customFormat="1" ht="16.5" customHeight="1">
      <c r="A59" s="14">
        <v>57</v>
      </c>
      <c r="B59" s="26">
        <v>5</v>
      </c>
      <c r="C59" s="26">
        <v>2</v>
      </c>
      <c r="D59" s="28">
        <v>47</v>
      </c>
      <c r="E59" s="28">
        <v>189</v>
      </c>
      <c r="F59" s="28">
        <v>688</v>
      </c>
      <c r="G59" s="28">
        <v>693</v>
      </c>
      <c r="H59" s="28">
        <v>666</v>
      </c>
      <c r="I59" s="28">
        <v>653</v>
      </c>
      <c r="J59" s="28">
        <v>659</v>
      </c>
      <c r="K59" s="28">
        <v>655</v>
      </c>
      <c r="L59" s="28">
        <v>650</v>
      </c>
      <c r="M59" s="283">
        <v>646</v>
      </c>
      <c r="N59" s="283">
        <v>674</v>
      </c>
      <c r="O59" s="28">
        <v>663</v>
      </c>
      <c r="P59" s="28">
        <v>623</v>
      </c>
      <c r="Q59" s="28">
        <v>614</v>
      </c>
      <c r="R59" s="28">
        <v>564</v>
      </c>
      <c r="S59" s="28">
        <v>577</v>
      </c>
      <c r="T59" s="28">
        <v>578</v>
      </c>
      <c r="U59" s="20" t="s">
        <v>155</v>
      </c>
    </row>
    <row r="60" spans="1:21" ht="16.5" customHeight="1">
      <c r="A60" s="14">
        <v>58</v>
      </c>
      <c r="B60" s="23">
        <v>3</v>
      </c>
      <c r="C60" s="23">
        <v>6</v>
      </c>
      <c r="D60" s="25">
        <v>31</v>
      </c>
      <c r="E60" s="25">
        <v>244</v>
      </c>
      <c r="F60" s="25">
        <v>454</v>
      </c>
      <c r="G60" s="25">
        <v>492</v>
      </c>
      <c r="H60" s="25">
        <v>486</v>
      </c>
      <c r="I60" s="25">
        <v>456</v>
      </c>
      <c r="J60" s="25">
        <v>459</v>
      </c>
      <c r="K60" s="25">
        <v>467</v>
      </c>
      <c r="L60" s="25">
        <v>467</v>
      </c>
      <c r="M60" s="34">
        <v>467</v>
      </c>
      <c r="N60" s="34">
        <v>472</v>
      </c>
      <c r="O60" s="25">
        <v>462</v>
      </c>
      <c r="P60" s="25">
        <v>459</v>
      </c>
      <c r="Q60" s="25">
        <v>480</v>
      </c>
      <c r="R60" s="25">
        <v>470</v>
      </c>
      <c r="S60" s="25">
        <v>489</v>
      </c>
      <c r="T60" s="25">
        <v>537</v>
      </c>
      <c r="U60" s="6" t="s">
        <v>156</v>
      </c>
    </row>
    <row r="61" spans="1:21" ht="16.5" customHeight="1">
      <c r="A61" s="14">
        <v>59</v>
      </c>
      <c r="B61" s="23">
        <v>8</v>
      </c>
      <c r="C61" s="23">
        <v>6</v>
      </c>
      <c r="D61" s="25">
        <v>98</v>
      </c>
      <c r="E61" s="25">
        <v>531</v>
      </c>
      <c r="F61" s="25">
        <v>796</v>
      </c>
      <c r="G61" s="25">
        <v>823</v>
      </c>
      <c r="H61" s="25">
        <v>818</v>
      </c>
      <c r="I61" s="25">
        <v>847</v>
      </c>
      <c r="J61" s="25">
        <v>867</v>
      </c>
      <c r="K61" s="25">
        <v>893</v>
      </c>
      <c r="L61" s="25">
        <v>916</v>
      </c>
      <c r="M61" s="34">
        <v>969</v>
      </c>
      <c r="N61" s="34">
        <v>1049</v>
      </c>
      <c r="O61" s="25">
        <v>1049</v>
      </c>
      <c r="P61" s="25">
        <v>1093</v>
      </c>
      <c r="Q61" s="25">
        <v>1113</v>
      </c>
      <c r="R61" s="25">
        <v>1055</v>
      </c>
      <c r="S61" s="25">
        <v>988</v>
      </c>
      <c r="T61" s="25">
        <v>949</v>
      </c>
      <c r="U61" s="15" t="s">
        <v>239</v>
      </c>
    </row>
    <row r="62" spans="1:21" s="18" customFormat="1" ht="16.5" customHeight="1">
      <c r="A62" s="13">
        <v>60</v>
      </c>
      <c r="B62" s="26">
        <v>6</v>
      </c>
      <c r="C62" s="26">
        <v>5</v>
      </c>
      <c r="D62" s="27">
        <v>59</v>
      </c>
      <c r="E62" s="27">
        <v>473</v>
      </c>
      <c r="F62" s="27">
        <v>382</v>
      </c>
      <c r="G62" s="27">
        <v>379</v>
      </c>
      <c r="H62" s="27">
        <v>375</v>
      </c>
      <c r="I62" s="27">
        <v>365</v>
      </c>
      <c r="J62" s="27">
        <v>382</v>
      </c>
      <c r="K62" s="27">
        <v>386</v>
      </c>
      <c r="L62" s="27">
        <v>392</v>
      </c>
      <c r="M62" s="33">
        <v>401</v>
      </c>
      <c r="N62" s="33">
        <v>404</v>
      </c>
      <c r="O62" s="27">
        <v>418</v>
      </c>
      <c r="P62" s="27">
        <v>425</v>
      </c>
      <c r="Q62" s="27">
        <v>438</v>
      </c>
      <c r="R62" s="27">
        <v>418</v>
      </c>
      <c r="S62" s="27">
        <v>429</v>
      </c>
      <c r="T62" s="27">
        <v>436</v>
      </c>
      <c r="U62" s="6" t="s">
        <v>157</v>
      </c>
    </row>
    <row r="63" spans="1:21" ht="16.5" customHeight="1">
      <c r="A63" s="14">
        <v>61</v>
      </c>
      <c r="B63" s="22">
        <v>8</v>
      </c>
      <c r="C63" s="22">
        <v>6</v>
      </c>
      <c r="D63" s="25">
        <v>70</v>
      </c>
      <c r="E63" s="25">
        <v>472</v>
      </c>
      <c r="F63" s="25">
        <v>512</v>
      </c>
      <c r="G63" s="25">
        <v>493</v>
      </c>
      <c r="H63" s="25">
        <v>482</v>
      </c>
      <c r="I63" s="25">
        <v>462</v>
      </c>
      <c r="J63" s="25">
        <v>500</v>
      </c>
      <c r="K63" s="25">
        <v>493</v>
      </c>
      <c r="L63" s="25">
        <v>499</v>
      </c>
      <c r="M63" s="34">
        <v>526</v>
      </c>
      <c r="N63" s="34">
        <v>528</v>
      </c>
      <c r="O63" s="25">
        <v>546</v>
      </c>
      <c r="P63" s="25">
        <v>537</v>
      </c>
      <c r="Q63" s="25">
        <v>543</v>
      </c>
      <c r="R63" s="25">
        <v>525</v>
      </c>
      <c r="S63" s="25">
        <v>550</v>
      </c>
      <c r="T63" s="25">
        <v>547</v>
      </c>
      <c r="U63" s="6" t="s">
        <v>158</v>
      </c>
    </row>
    <row r="64" spans="1:21" ht="16.5" customHeight="1">
      <c r="A64" s="14">
        <v>62</v>
      </c>
      <c r="B64" s="26">
        <v>4</v>
      </c>
      <c r="C64" s="26">
        <v>5</v>
      </c>
      <c r="D64" s="25">
        <v>134</v>
      </c>
      <c r="E64" s="25">
        <v>437</v>
      </c>
      <c r="F64" s="25">
        <v>309</v>
      </c>
      <c r="G64" s="25">
        <v>291</v>
      </c>
      <c r="H64" s="25">
        <v>305</v>
      </c>
      <c r="I64" s="25">
        <v>299</v>
      </c>
      <c r="J64" s="25">
        <v>319</v>
      </c>
      <c r="K64" s="25">
        <v>328</v>
      </c>
      <c r="L64" s="25">
        <v>317</v>
      </c>
      <c r="M64" s="34">
        <v>296</v>
      </c>
      <c r="N64" s="34">
        <v>293</v>
      </c>
      <c r="O64" s="25">
        <v>320</v>
      </c>
      <c r="P64" s="25">
        <v>358</v>
      </c>
      <c r="Q64" s="25">
        <v>391</v>
      </c>
      <c r="R64" s="25">
        <v>371</v>
      </c>
      <c r="S64" s="25">
        <v>359</v>
      </c>
      <c r="T64" s="25">
        <v>389</v>
      </c>
      <c r="U64" s="6" t="s">
        <v>159</v>
      </c>
    </row>
    <row r="65" spans="1:21" ht="16.5" customHeight="1">
      <c r="A65" s="14">
        <v>63</v>
      </c>
      <c r="B65" s="26">
        <v>6</v>
      </c>
      <c r="C65" s="26">
        <v>5</v>
      </c>
      <c r="D65" s="25">
        <v>43</v>
      </c>
      <c r="E65" s="25">
        <v>517</v>
      </c>
      <c r="F65" s="25">
        <v>324</v>
      </c>
      <c r="G65" s="25">
        <v>332</v>
      </c>
      <c r="H65" s="25">
        <v>328</v>
      </c>
      <c r="I65" s="25">
        <v>323</v>
      </c>
      <c r="J65" s="25">
        <v>328</v>
      </c>
      <c r="K65" s="25">
        <v>337</v>
      </c>
      <c r="L65" s="25">
        <v>346</v>
      </c>
      <c r="M65" s="34">
        <v>345</v>
      </c>
      <c r="N65" s="34">
        <v>346</v>
      </c>
      <c r="O65" s="25">
        <v>358</v>
      </c>
      <c r="P65" s="25">
        <v>366</v>
      </c>
      <c r="Q65" s="25">
        <v>373</v>
      </c>
      <c r="R65" s="25">
        <v>356</v>
      </c>
      <c r="S65" s="25">
        <v>356</v>
      </c>
      <c r="T65" s="25">
        <v>365</v>
      </c>
      <c r="U65" s="6" t="s">
        <v>160</v>
      </c>
    </row>
    <row r="66" spans="1:21" s="21" customFormat="1" ht="16.5" customHeight="1">
      <c r="A66" s="14">
        <v>64</v>
      </c>
      <c r="B66" s="26">
        <v>5</v>
      </c>
      <c r="C66" s="26">
        <v>2</v>
      </c>
      <c r="D66" s="28">
        <v>23</v>
      </c>
      <c r="E66" s="28">
        <v>454</v>
      </c>
      <c r="F66" s="28">
        <v>333</v>
      </c>
      <c r="G66" s="28">
        <v>346</v>
      </c>
      <c r="H66" s="28">
        <v>342</v>
      </c>
      <c r="I66" s="28">
        <v>336</v>
      </c>
      <c r="J66" s="28">
        <v>339</v>
      </c>
      <c r="K66" s="28">
        <v>349</v>
      </c>
      <c r="L66" s="28">
        <v>360</v>
      </c>
      <c r="M66" s="283">
        <v>376</v>
      </c>
      <c r="N66" s="283">
        <v>385</v>
      </c>
      <c r="O66" s="28">
        <v>388</v>
      </c>
      <c r="P66" s="28">
        <v>398</v>
      </c>
      <c r="Q66" s="28">
        <v>415</v>
      </c>
      <c r="R66" s="28">
        <v>389</v>
      </c>
      <c r="S66" s="28">
        <v>405</v>
      </c>
      <c r="T66" s="28">
        <v>410</v>
      </c>
      <c r="U66" s="20" t="s">
        <v>161</v>
      </c>
    </row>
    <row r="67" spans="1:21" s="18" customFormat="1" ht="16.5" customHeight="1">
      <c r="A67" s="13">
        <v>65</v>
      </c>
      <c r="B67" s="22">
        <v>8</v>
      </c>
      <c r="C67" s="22">
        <v>1</v>
      </c>
      <c r="D67" s="27">
        <v>54</v>
      </c>
      <c r="E67" s="27">
        <v>425</v>
      </c>
      <c r="F67" s="27">
        <v>376</v>
      </c>
      <c r="G67" s="27">
        <v>388</v>
      </c>
      <c r="H67" s="27">
        <v>391</v>
      </c>
      <c r="I67" s="27">
        <v>392</v>
      </c>
      <c r="J67" s="27">
        <v>408</v>
      </c>
      <c r="K67" s="27">
        <v>415</v>
      </c>
      <c r="L67" s="27">
        <v>420</v>
      </c>
      <c r="M67" s="33">
        <v>433</v>
      </c>
      <c r="N67" s="33">
        <v>446</v>
      </c>
      <c r="O67" s="27">
        <v>448</v>
      </c>
      <c r="P67" s="27">
        <v>445</v>
      </c>
      <c r="Q67" s="27">
        <v>461</v>
      </c>
      <c r="R67" s="27">
        <v>444</v>
      </c>
      <c r="S67" s="27">
        <v>455</v>
      </c>
      <c r="T67" s="27">
        <v>461</v>
      </c>
      <c r="U67" s="6" t="s">
        <v>162</v>
      </c>
    </row>
    <row r="68" spans="1:21" ht="16.5" customHeight="1">
      <c r="A68" s="14">
        <v>66</v>
      </c>
      <c r="B68" s="23">
        <v>10</v>
      </c>
      <c r="C68" s="23">
        <v>0</v>
      </c>
      <c r="D68" s="25">
        <v>59</v>
      </c>
      <c r="E68" s="25">
        <v>400</v>
      </c>
      <c r="F68" s="25">
        <v>282</v>
      </c>
      <c r="G68" s="25">
        <v>302</v>
      </c>
      <c r="H68" s="25">
        <v>305</v>
      </c>
      <c r="I68" s="25">
        <v>306</v>
      </c>
      <c r="J68" s="25">
        <v>327</v>
      </c>
      <c r="K68" s="25">
        <v>335</v>
      </c>
      <c r="L68" s="25">
        <v>346</v>
      </c>
      <c r="M68" s="34">
        <v>371</v>
      </c>
      <c r="N68" s="34">
        <v>420</v>
      </c>
      <c r="O68" s="25">
        <v>434</v>
      </c>
      <c r="P68" s="25">
        <v>443</v>
      </c>
      <c r="Q68" s="25">
        <v>466</v>
      </c>
      <c r="R68" s="25">
        <v>434</v>
      </c>
      <c r="S68" s="25">
        <v>446</v>
      </c>
      <c r="T68" s="25">
        <v>435</v>
      </c>
      <c r="U68" s="6" t="s">
        <v>163</v>
      </c>
    </row>
    <row r="69" spans="1:21" ht="16.5" customHeight="1">
      <c r="A69" s="14">
        <v>67</v>
      </c>
      <c r="B69" s="26">
        <v>5</v>
      </c>
      <c r="C69" s="26">
        <v>0</v>
      </c>
      <c r="D69" s="25">
        <v>14</v>
      </c>
      <c r="E69" s="25">
        <v>425</v>
      </c>
      <c r="F69" s="25">
        <v>186</v>
      </c>
      <c r="G69" s="25">
        <v>180</v>
      </c>
      <c r="H69" s="25">
        <v>180</v>
      </c>
      <c r="I69" s="25">
        <v>184</v>
      </c>
      <c r="J69" s="25">
        <v>192</v>
      </c>
      <c r="K69" s="25">
        <v>195</v>
      </c>
      <c r="L69" s="25">
        <v>195</v>
      </c>
      <c r="M69" s="34">
        <v>199</v>
      </c>
      <c r="N69" s="34">
        <v>201</v>
      </c>
      <c r="O69" s="25">
        <v>207</v>
      </c>
      <c r="P69" s="25">
        <v>212</v>
      </c>
      <c r="Q69" s="25">
        <v>223</v>
      </c>
      <c r="R69" s="25">
        <v>223</v>
      </c>
      <c r="S69" s="25">
        <v>225</v>
      </c>
      <c r="T69" s="25">
        <v>230</v>
      </c>
      <c r="U69" s="6" t="s">
        <v>164</v>
      </c>
    </row>
    <row r="70" spans="1:21" ht="16.5" customHeight="1">
      <c r="A70" s="14">
        <v>68</v>
      </c>
      <c r="B70" s="26">
        <v>5</v>
      </c>
      <c r="C70" s="26">
        <v>7</v>
      </c>
      <c r="D70" s="25">
        <v>38</v>
      </c>
      <c r="E70" s="25">
        <v>383</v>
      </c>
      <c r="F70" s="25">
        <v>389</v>
      </c>
      <c r="G70" s="25">
        <v>395</v>
      </c>
      <c r="H70" s="25">
        <v>385</v>
      </c>
      <c r="I70" s="25">
        <v>380</v>
      </c>
      <c r="J70" s="25">
        <v>383</v>
      </c>
      <c r="K70" s="25">
        <v>384</v>
      </c>
      <c r="L70" s="25">
        <v>393</v>
      </c>
      <c r="M70" s="34">
        <v>421</v>
      </c>
      <c r="N70" s="34">
        <v>430</v>
      </c>
      <c r="O70" s="25">
        <v>424</v>
      </c>
      <c r="P70" s="25">
        <v>442</v>
      </c>
      <c r="Q70" s="25">
        <v>471</v>
      </c>
      <c r="R70" s="25">
        <v>459</v>
      </c>
      <c r="S70" s="25">
        <v>501</v>
      </c>
      <c r="T70" s="25">
        <v>500</v>
      </c>
      <c r="U70" s="6" t="s">
        <v>165</v>
      </c>
    </row>
    <row r="71" spans="1:21" ht="16.5" customHeight="1">
      <c r="A71" s="14">
        <v>69</v>
      </c>
      <c r="B71" s="26">
        <v>2</v>
      </c>
      <c r="C71" s="26">
        <v>7</v>
      </c>
      <c r="D71" s="25">
        <v>18</v>
      </c>
      <c r="E71" s="25">
        <v>233</v>
      </c>
      <c r="F71" s="25">
        <v>173</v>
      </c>
      <c r="G71" s="25">
        <v>177</v>
      </c>
      <c r="H71" s="25">
        <v>177</v>
      </c>
      <c r="I71" s="25">
        <v>177</v>
      </c>
      <c r="J71" s="25">
        <v>178</v>
      </c>
      <c r="K71" s="25">
        <v>182</v>
      </c>
      <c r="L71" s="25">
        <v>183</v>
      </c>
      <c r="M71" s="34">
        <v>189</v>
      </c>
      <c r="N71" s="34">
        <v>189</v>
      </c>
      <c r="O71" s="25">
        <v>189</v>
      </c>
      <c r="P71" s="25">
        <v>195</v>
      </c>
      <c r="Q71" s="25">
        <v>206</v>
      </c>
      <c r="R71" s="25">
        <v>198</v>
      </c>
      <c r="S71" s="25">
        <v>203</v>
      </c>
      <c r="T71" s="25">
        <v>204</v>
      </c>
      <c r="U71" s="6" t="s">
        <v>166</v>
      </c>
    </row>
    <row r="72" spans="1:21" s="21" customFormat="1" ht="16.5" customHeight="1">
      <c r="A72" s="14">
        <v>70</v>
      </c>
      <c r="B72" s="23">
        <v>8</v>
      </c>
      <c r="C72" s="23">
        <v>8</v>
      </c>
      <c r="D72" s="28">
        <v>59</v>
      </c>
      <c r="E72" s="28">
        <v>542</v>
      </c>
      <c r="F72" s="28">
        <v>616</v>
      </c>
      <c r="G72" s="28">
        <v>625</v>
      </c>
      <c r="H72" s="28">
        <v>605</v>
      </c>
      <c r="I72" s="28">
        <v>594</v>
      </c>
      <c r="J72" s="28">
        <v>600</v>
      </c>
      <c r="K72" s="28">
        <v>597</v>
      </c>
      <c r="L72" s="28">
        <v>615</v>
      </c>
      <c r="M72" s="283">
        <v>666</v>
      </c>
      <c r="N72" s="283">
        <v>684</v>
      </c>
      <c r="O72" s="28">
        <v>672</v>
      </c>
      <c r="P72" s="28">
        <v>703</v>
      </c>
      <c r="Q72" s="28">
        <v>751</v>
      </c>
      <c r="R72" s="28">
        <v>734</v>
      </c>
      <c r="S72" s="28">
        <v>816</v>
      </c>
      <c r="T72" s="28">
        <v>812</v>
      </c>
      <c r="U72" s="20" t="s">
        <v>167</v>
      </c>
    </row>
    <row r="73" spans="1:21" ht="16.5" customHeight="1">
      <c r="A73" s="14">
        <v>71</v>
      </c>
      <c r="B73" s="26">
        <v>8</v>
      </c>
      <c r="C73" s="26">
        <v>5</v>
      </c>
      <c r="D73" s="25">
        <v>66</v>
      </c>
      <c r="E73" s="25">
        <v>498</v>
      </c>
      <c r="F73" s="25">
        <v>331</v>
      </c>
      <c r="G73" s="25">
        <v>336</v>
      </c>
      <c r="H73" s="25">
        <v>342</v>
      </c>
      <c r="I73" s="25">
        <v>352</v>
      </c>
      <c r="J73" s="25">
        <v>364</v>
      </c>
      <c r="K73" s="25">
        <v>370</v>
      </c>
      <c r="L73" s="25">
        <v>362</v>
      </c>
      <c r="M73" s="34">
        <v>367</v>
      </c>
      <c r="N73" s="34">
        <v>376</v>
      </c>
      <c r="O73" s="25">
        <v>387</v>
      </c>
      <c r="P73" s="25">
        <v>383</v>
      </c>
      <c r="Q73" s="25">
        <v>403</v>
      </c>
      <c r="R73" s="25">
        <v>389</v>
      </c>
      <c r="S73" s="25">
        <v>396</v>
      </c>
      <c r="T73" s="25">
        <v>411</v>
      </c>
      <c r="U73" s="6" t="s">
        <v>168</v>
      </c>
    </row>
    <row r="74" spans="1:21" ht="16.5" customHeight="1">
      <c r="A74" s="14">
        <v>72</v>
      </c>
      <c r="B74" s="23">
        <v>11</v>
      </c>
      <c r="C74" s="23">
        <v>4</v>
      </c>
      <c r="D74" s="25">
        <v>80</v>
      </c>
      <c r="E74" s="25">
        <v>604</v>
      </c>
      <c r="F74" s="25">
        <v>393</v>
      </c>
      <c r="G74" s="25">
        <v>407</v>
      </c>
      <c r="H74" s="25">
        <v>404</v>
      </c>
      <c r="I74" s="25">
        <v>408</v>
      </c>
      <c r="J74" s="25">
        <v>423</v>
      </c>
      <c r="K74" s="25">
        <v>431</v>
      </c>
      <c r="L74" s="25">
        <v>439</v>
      </c>
      <c r="M74" s="34">
        <v>461</v>
      </c>
      <c r="N74" s="34">
        <v>489</v>
      </c>
      <c r="O74" s="25">
        <v>489</v>
      </c>
      <c r="P74" s="25">
        <v>489</v>
      </c>
      <c r="Q74" s="25">
        <v>505</v>
      </c>
      <c r="R74" s="25">
        <v>478</v>
      </c>
      <c r="S74" s="25">
        <v>480</v>
      </c>
      <c r="T74" s="25">
        <v>493</v>
      </c>
      <c r="U74" s="6" t="s">
        <v>169</v>
      </c>
    </row>
    <row r="75" spans="1:21" ht="16.5" customHeight="1">
      <c r="A75" s="14">
        <v>73</v>
      </c>
      <c r="B75" s="26">
        <v>7</v>
      </c>
      <c r="C75" s="26">
        <v>7</v>
      </c>
      <c r="D75" s="25">
        <v>63</v>
      </c>
      <c r="E75" s="25">
        <v>471</v>
      </c>
      <c r="F75" s="25">
        <v>315</v>
      </c>
      <c r="G75" s="25">
        <v>318</v>
      </c>
      <c r="H75" s="25">
        <v>327</v>
      </c>
      <c r="I75" s="25">
        <v>339</v>
      </c>
      <c r="J75" s="25">
        <v>349</v>
      </c>
      <c r="K75" s="25">
        <v>354</v>
      </c>
      <c r="L75" s="25">
        <v>342</v>
      </c>
      <c r="M75" s="34">
        <v>343</v>
      </c>
      <c r="N75" s="34">
        <v>348</v>
      </c>
      <c r="O75" s="25">
        <v>361</v>
      </c>
      <c r="P75" s="25">
        <v>356</v>
      </c>
      <c r="Q75" s="25">
        <v>378</v>
      </c>
      <c r="R75" s="25">
        <v>367</v>
      </c>
      <c r="S75" s="25">
        <v>375</v>
      </c>
      <c r="T75" s="25">
        <v>391</v>
      </c>
      <c r="U75" s="6" t="s">
        <v>170</v>
      </c>
    </row>
    <row r="76" spans="1:21" ht="16.5" customHeight="1">
      <c r="A76" s="14">
        <v>74</v>
      </c>
      <c r="B76" s="26">
        <v>10</v>
      </c>
      <c r="C76" s="26">
        <v>2</v>
      </c>
      <c r="D76" s="25">
        <v>66</v>
      </c>
      <c r="E76" s="25">
        <v>474</v>
      </c>
      <c r="F76" s="25">
        <v>471</v>
      </c>
      <c r="G76" s="25">
        <v>483</v>
      </c>
      <c r="H76" s="25">
        <v>488</v>
      </c>
      <c r="I76" s="25">
        <v>490</v>
      </c>
      <c r="J76" s="25">
        <v>519</v>
      </c>
      <c r="K76" s="25">
        <v>536</v>
      </c>
      <c r="L76" s="25">
        <v>546</v>
      </c>
      <c r="M76" s="34">
        <v>552</v>
      </c>
      <c r="N76" s="34">
        <v>569</v>
      </c>
      <c r="O76" s="25">
        <v>569</v>
      </c>
      <c r="P76" s="25">
        <v>556</v>
      </c>
      <c r="Q76" s="25">
        <v>559</v>
      </c>
      <c r="R76" s="25">
        <v>546</v>
      </c>
      <c r="S76" s="25">
        <v>557</v>
      </c>
      <c r="T76" s="25">
        <v>567</v>
      </c>
      <c r="U76" s="6" t="s">
        <v>171</v>
      </c>
    </row>
    <row r="77" spans="1:21" ht="16.5" customHeight="1">
      <c r="A77" s="14">
        <v>75</v>
      </c>
      <c r="B77" s="26">
        <v>7</v>
      </c>
      <c r="C77" s="26">
        <v>8</v>
      </c>
      <c r="D77" s="25">
        <v>55</v>
      </c>
      <c r="E77" s="25">
        <v>437</v>
      </c>
      <c r="F77" s="25">
        <v>411</v>
      </c>
      <c r="G77" s="25">
        <v>413</v>
      </c>
      <c r="H77" s="25">
        <v>417</v>
      </c>
      <c r="I77" s="25">
        <v>426</v>
      </c>
      <c r="J77" s="25">
        <v>442</v>
      </c>
      <c r="K77" s="25">
        <v>457</v>
      </c>
      <c r="L77" s="25">
        <v>458</v>
      </c>
      <c r="M77" s="34">
        <v>461</v>
      </c>
      <c r="N77" s="34">
        <v>465</v>
      </c>
      <c r="O77" s="25">
        <v>473</v>
      </c>
      <c r="P77" s="25">
        <v>471</v>
      </c>
      <c r="Q77" s="25">
        <v>492</v>
      </c>
      <c r="R77" s="25">
        <v>485</v>
      </c>
      <c r="S77" s="25">
        <v>497</v>
      </c>
      <c r="T77" s="25">
        <v>506</v>
      </c>
      <c r="U77" s="6" t="s">
        <v>172</v>
      </c>
    </row>
    <row r="78" spans="1:21" ht="16.5" customHeight="1">
      <c r="A78" s="14">
        <v>76</v>
      </c>
      <c r="B78" s="26">
        <v>10</v>
      </c>
      <c r="C78" s="26">
        <v>9</v>
      </c>
      <c r="D78" s="25">
        <v>71</v>
      </c>
      <c r="E78" s="25">
        <v>495</v>
      </c>
      <c r="F78" s="25">
        <v>472</v>
      </c>
      <c r="G78" s="25">
        <v>503</v>
      </c>
      <c r="H78" s="25">
        <v>514</v>
      </c>
      <c r="I78" s="25">
        <v>511</v>
      </c>
      <c r="J78" s="25">
        <v>553</v>
      </c>
      <c r="K78" s="25">
        <v>577</v>
      </c>
      <c r="L78" s="25">
        <v>595</v>
      </c>
      <c r="M78" s="34">
        <v>604</v>
      </c>
      <c r="N78" s="34">
        <v>637</v>
      </c>
      <c r="O78" s="25">
        <v>634</v>
      </c>
      <c r="P78" s="25">
        <v>605</v>
      </c>
      <c r="Q78" s="25">
        <v>582</v>
      </c>
      <c r="R78" s="25">
        <v>564</v>
      </c>
      <c r="S78" s="25">
        <v>573</v>
      </c>
      <c r="T78" s="25">
        <v>577</v>
      </c>
      <c r="U78" s="6" t="s">
        <v>173</v>
      </c>
    </row>
    <row r="79" spans="1:21" ht="16.5" customHeight="1">
      <c r="A79" s="14">
        <v>77</v>
      </c>
      <c r="B79" s="26">
        <v>12</v>
      </c>
      <c r="C79" s="26">
        <v>9</v>
      </c>
      <c r="D79" s="25">
        <v>73</v>
      </c>
      <c r="E79" s="25">
        <v>490</v>
      </c>
      <c r="F79" s="25">
        <v>578</v>
      </c>
      <c r="G79" s="25">
        <v>562</v>
      </c>
      <c r="H79" s="25">
        <v>557</v>
      </c>
      <c r="I79" s="25">
        <v>558</v>
      </c>
      <c r="J79" s="25">
        <v>578</v>
      </c>
      <c r="K79" s="25">
        <v>581</v>
      </c>
      <c r="L79" s="25">
        <v>590</v>
      </c>
      <c r="M79" s="34">
        <v>593</v>
      </c>
      <c r="N79" s="34">
        <v>596</v>
      </c>
      <c r="O79" s="25">
        <v>590</v>
      </c>
      <c r="P79" s="25">
        <v>596</v>
      </c>
      <c r="Q79" s="25">
        <v>628</v>
      </c>
      <c r="R79" s="25">
        <v>613</v>
      </c>
      <c r="S79" s="25">
        <v>628</v>
      </c>
      <c r="T79" s="25">
        <v>655</v>
      </c>
      <c r="U79" s="6" t="s">
        <v>174</v>
      </c>
    </row>
    <row r="80" spans="1:21" ht="16.5" customHeight="1">
      <c r="A80" s="14">
        <v>78</v>
      </c>
      <c r="B80" s="26">
        <v>5</v>
      </c>
      <c r="C80" s="26">
        <v>9</v>
      </c>
      <c r="D80" s="25">
        <v>42</v>
      </c>
      <c r="E80" s="25">
        <v>309</v>
      </c>
      <c r="F80" s="25">
        <v>314</v>
      </c>
      <c r="G80" s="25">
        <v>337</v>
      </c>
      <c r="H80" s="25">
        <v>340</v>
      </c>
      <c r="I80" s="25">
        <v>337</v>
      </c>
      <c r="J80" s="25">
        <v>344</v>
      </c>
      <c r="K80" s="25">
        <v>338</v>
      </c>
      <c r="L80" s="25">
        <v>345</v>
      </c>
      <c r="M80" s="34">
        <v>370</v>
      </c>
      <c r="N80" s="34">
        <v>377</v>
      </c>
      <c r="O80" s="25">
        <v>375</v>
      </c>
      <c r="P80" s="25">
        <v>374</v>
      </c>
      <c r="Q80" s="25">
        <v>396</v>
      </c>
      <c r="R80" s="25">
        <v>370</v>
      </c>
      <c r="S80" s="25">
        <v>365</v>
      </c>
      <c r="T80" s="25">
        <v>364</v>
      </c>
      <c r="U80" s="6" t="s">
        <v>175</v>
      </c>
    </row>
    <row r="81" spans="1:21" s="18" customFormat="1" ht="16.5" customHeight="1">
      <c r="A81" s="13">
        <v>79</v>
      </c>
      <c r="B81" s="22">
        <v>6</v>
      </c>
      <c r="C81" s="22">
        <v>1</v>
      </c>
      <c r="D81" s="27">
        <v>40</v>
      </c>
      <c r="E81" s="27">
        <v>293</v>
      </c>
      <c r="F81" s="27">
        <v>409</v>
      </c>
      <c r="G81" s="27">
        <v>419</v>
      </c>
      <c r="H81" s="27">
        <v>426</v>
      </c>
      <c r="I81" s="27">
        <v>422</v>
      </c>
      <c r="J81" s="27">
        <v>424</v>
      </c>
      <c r="K81" s="27">
        <v>424</v>
      </c>
      <c r="L81" s="27">
        <v>430</v>
      </c>
      <c r="M81" s="33">
        <v>442</v>
      </c>
      <c r="N81" s="33">
        <v>448</v>
      </c>
      <c r="O81" s="27">
        <v>458</v>
      </c>
      <c r="P81" s="27">
        <v>466</v>
      </c>
      <c r="Q81" s="27">
        <v>468</v>
      </c>
      <c r="R81" s="27">
        <v>449</v>
      </c>
      <c r="S81" s="27">
        <v>462</v>
      </c>
      <c r="T81" s="27">
        <v>473</v>
      </c>
      <c r="U81" s="6" t="s">
        <v>176</v>
      </c>
    </row>
    <row r="82" spans="1:21" ht="16.5" customHeight="1">
      <c r="A82" s="14">
        <v>80</v>
      </c>
      <c r="B82" s="26">
        <v>3</v>
      </c>
      <c r="C82" s="26">
        <v>7</v>
      </c>
      <c r="D82" s="25">
        <v>23</v>
      </c>
      <c r="E82" s="25">
        <v>293</v>
      </c>
      <c r="F82" s="25">
        <v>275</v>
      </c>
      <c r="G82" s="25">
        <v>286</v>
      </c>
      <c r="H82" s="25">
        <v>288</v>
      </c>
      <c r="I82" s="25">
        <v>280</v>
      </c>
      <c r="J82" s="25">
        <v>281</v>
      </c>
      <c r="K82" s="25">
        <v>278</v>
      </c>
      <c r="L82" s="25">
        <v>291</v>
      </c>
      <c r="M82" s="34">
        <v>302</v>
      </c>
      <c r="N82" s="34">
        <v>299</v>
      </c>
      <c r="O82" s="25">
        <v>306</v>
      </c>
      <c r="P82" s="25">
        <v>317</v>
      </c>
      <c r="Q82" s="25">
        <v>324</v>
      </c>
      <c r="R82" s="25">
        <v>314</v>
      </c>
      <c r="S82" s="25">
        <v>305</v>
      </c>
      <c r="T82" s="25">
        <v>303</v>
      </c>
      <c r="U82" s="6" t="s">
        <v>177</v>
      </c>
    </row>
    <row r="83" spans="1:21" ht="16.5" customHeight="1">
      <c r="A83" s="14">
        <v>81</v>
      </c>
      <c r="B83" s="26">
        <v>8</v>
      </c>
      <c r="C83" s="26">
        <v>4</v>
      </c>
      <c r="D83" s="25">
        <v>38</v>
      </c>
      <c r="E83" s="25">
        <v>340</v>
      </c>
      <c r="F83" s="25">
        <v>553</v>
      </c>
      <c r="G83" s="25">
        <v>555</v>
      </c>
      <c r="H83" s="25">
        <v>557</v>
      </c>
      <c r="I83" s="25">
        <v>583</v>
      </c>
      <c r="J83" s="25">
        <v>592</v>
      </c>
      <c r="K83" s="25">
        <v>611</v>
      </c>
      <c r="L83" s="25">
        <v>629</v>
      </c>
      <c r="M83" s="34">
        <v>641</v>
      </c>
      <c r="N83" s="34">
        <v>647</v>
      </c>
      <c r="O83" s="25">
        <v>648</v>
      </c>
      <c r="P83" s="25">
        <v>660</v>
      </c>
      <c r="Q83" s="25">
        <v>645</v>
      </c>
      <c r="R83" s="25">
        <v>600</v>
      </c>
      <c r="S83" s="25">
        <v>621</v>
      </c>
      <c r="T83" s="25">
        <v>653</v>
      </c>
      <c r="U83" s="6" t="s">
        <v>178</v>
      </c>
    </row>
    <row r="84" spans="1:21" ht="16.5" customHeight="1">
      <c r="A84" s="14">
        <v>82</v>
      </c>
      <c r="B84" s="26">
        <v>5</v>
      </c>
      <c r="C84" s="26">
        <v>2</v>
      </c>
      <c r="D84" s="25">
        <v>37</v>
      </c>
      <c r="E84" s="25">
        <v>275</v>
      </c>
      <c r="F84" s="25">
        <v>330</v>
      </c>
      <c r="G84" s="25">
        <v>325</v>
      </c>
      <c r="H84" s="25">
        <v>331</v>
      </c>
      <c r="I84" s="25">
        <v>335</v>
      </c>
      <c r="J84" s="25">
        <v>339</v>
      </c>
      <c r="K84" s="25">
        <v>336</v>
      </c>
      <c r="L84" s="25">
        <v>341</v>
      </c>
      <c r="M84" s="34">
        <v>353</v>
      </c>
      <c r="N84" s="34">
        <v>350</v>
      </c>
      <c r="O84" s="25">
        <v>363</v>
      </c>
      <c r="P84" s="25">
        <v>371</v>
      </c>
      <c r="Q84" s="25">
        <v>385</v>
      </c>
      <c r="R84" s="25">
        <v>375</v>
      </c>
      <c r="S84" s="25">
        <v>381</v>
      </c>
      <c r="T84" s="25">
        <v>387</v>
      </c>
      <c r="U84" s="6" t="s">
        <v>179</v>
      </c>
    </row>
    <row r="85" spans="1:21" ht="16.5" customHeight="1">
      <c r="A85" s="14">
        <v>83</v>
      </c>
      <c r="B85" s="26">
        <v>6</v>
      </c>
      <c r="C85" s="26">
        <v>4</v>
      </c>
      <c r="D85" s="25">
        <v>50</v>
      </c>
      <c r="E85" s="25">
        <v>288</v>
      </c>
      <c r="F85" s="25">
        <v>321</v>
      </c>
      <c r="G85" s="25">
        <v>332</v>
      </c>
      <c r="H85" s="25">
        <v>329</v>
      </c>
      <c r="I85" s="25">
        <v>327</v>
      </c>
      <c r="J85" s="25">
        <v>334</v>
      </c>
      <c r="K85" s="25">
        <v>330</v>
      </c>
      <c r="L85" s="25">
        <v>320</v>
      </c>
      <c r="M85" s="34">
        <v>325</v>
      </c>
      <c r="N85" s="34">
        <v>332</v>
      </c>
      <c r="O85" s="25">
        <v>341</v>
      </c>
      <c r="P85" s="25">
        <v>333</v>
      </c>
      <c r="Q85" s="25">
        <v>334</v>
      </c>
      <c r="R85" s="25">
        <v>320</v>
      </c>
      <c r="S85" s="25">
        <v>326</v>
      </c>
      <c r="T85" s="25">
        <v>325</v>
      </c>
      <c r="U85" s="6" t="s">
        <v>180</v>
      </c>
    </row>
    <row r="86" spans="1:21" ht="16.5" customHeight="1">
      <c r="A86" s="14">
        <v>84</v>
      </c>
      <c r="B86" s="23">
        <v>6</v>
      </c>
      <c r="C86" s="23">
        <v>9</v>
      </c>
      <c r="D86" s="28">
        <v>44</v>
      </c>
      <c r="E86" s="28">
        <v>323</v>
      </c>
      <c r="F86" s="28">
        <v>484</v>
      </c>
      <c r="G86" s="28">
        <v>507</v>
      </c>
      <c r="H86" s="28">
        <v>525</v>
      </c>
      <c r="I86" s="28">
        <v>509</v>
      </c>
      <c r="J86" s="28">
        <v>501</v>
      </c>
      <c r="K86" s="28">
        <v>498</v>
      </c>
      <c r="L86" s="28">
        <v>507</v>
      </c>
      <c r="M86" s="283">
        <v>528</v>
      </c>
      <c r="N86" s="283">
        <v>532</v>
      </c>
      <c r="O86" s="28">
        <v>549</v>
      </c>
      <c r="P86" s="28">
        <v>569</v>
      </c>
      <c r="Q86" s="28">
        <v>570</v>
      </c>
      <c r="R86" s="28">
        <v>554</v>
      </c>
      <c r="S86" s="28">
        <v>580</v>
      </c>
      <c r="T86" s="28">
        <v>601</v>
      </c>
      <c r="U86" s="6" t="s">
        <v>181</v>
      </c>
    </row>
    <row r="87" spans="1:21" ht="16.5" customHeight="1">
      <c r="A87" s="14">
        <v>85</v>
      </c>
      <c r="B87" s="26">
        <v>7</v>
      </c>
      <c r="C87" s="26">
        <v>1</v>
      </c>
      <c r="D87" s="25">
        <v>58</v>
      </c>
      <c r="E87" s="25">
        <v>375</v>
      </c>
      <c r="F87" s="25">
        <v>654</v>
      </c>
      <c r="G87" s="25">
        <v>700</v>
      </c>
      <c r="H87" s="25">
        <v>719</v>
      </c>
      <c r="I87" s="25">
        <v>685</v>
      </c>
      <c r="J87" s="25">
        <v>671</v>
      </c>
      <c r="K87" s="25">
        <v>648</v>
      </c>
      <c r="L87" s="25">
        <v>653</v>
      </c>
      <c r="M87" s="34">
        <v>698</v>
      </c>
      <c r="N87" s="34">
        <v>731</v>
      </c>
      <c r="O87" s="25">
        <v>750</v>
      </c>
      <c r="P87" s="25">
        <v>790</v>
      </c>
      <c r="Q87" s="25">
        <v>791</v>
      </c>
      <c r="R87" s="25">
        <v>771</v>
      </c>
      <c r="S87" s="25">
        <v>803</v>
      </c>
      <c r="T87" s="25">
        <v>834</v>
      </c>
      <c r="U87" s="6" t="s">
        <v>182</v>
      </c>
    </row>
    <row r="88" spans="1:21" ht="16.5" customHeight="1">
      <c r="A88" s="14">
        <v>86</v>
      </c>
      <c r="B88" s="23">
        <v>7</v>
      </c>
      <c r="C88" s="23">
        <v>1</v>
      </c>
      <c r="D88" s="29">
        <v>40</v>
      </c>
      <c r="E88" s="29">
        <v>313</v>
      </c>
      <c r="F88" s="29">
        <v>435</v>
      </c>
      <c r="G88" s="29">
        <v>451</v>
      </c>
      <c r="H88" s="29">
        <v>469</v>
      </c>
      <c r="I88" s="29">
        <v>459</v>
      </c>
      <c r="J88" s="29">
        <v>453</v>
      </c>
      <c r="K88" s="25">
        <v>457</v>
      </c>
      <c r="L88" s="25">
        <v>468</v>
      </c>
      <c r="M88" s="34">
        <v>480</v>
      </c>
      <c r="N88" s="34">
        <v>474</v>
      </c>
      <c r="O88" s="25">
        <v>491</v>
      </c>
      <c r="P88" s="25">
        <v>504</v>
      </c>
      <c r="Q88" s="25">
        <v>505</v>
      </c>
      <c r="R88" s="25">
        <v>489</v>
      </c>
      <c r="S88" s="25">
        <v>513</v>
      </c>
      <c r="T88" s="25">
        <v>531</v>
      </c>
      <c r="U88" s="6" t="s">
        <v>181</v>
      </c>
    </row>
    <row r="89" spans="1:21" ht="16.5" customHeight="1">
      <c r="A89" s="14">
        <v>87</v>
      </c>
      <c r="B89" s="26">
        <v>3</v>
      </c>
      <c r="C89" s="26">
        <v>4</v>
      </c>
      <c r="D89" s="25">
        <v>34</v>
      </c>
      <c r="E89" s="25">
        <v>198</v>
      </c>
      <c r="F89" s="25">
        <v>362</v>
      </c>
      <c r="G89" s="25">
        <v>363</v>
      </c>
      <c r="H89" s="25">
        <v>359</v>
      </c>
      <c r="I89" s="25">
        <v>353</v>
      </c>
      <c r="J89" s="25">
        <v>367</v>
      </c>
      <c r="K89" s="25">
        <v>369</v>
      </c>
      <c r="L89" s="25">
        <v>371</v>
      </c>
      <c r="M89" s="34">
        <v>374</v>
      </c>
      <c r="N89" s="34">
        <v>396</v>
      </c>
      <c r="O89" s="25">
        <v>391</v>
      </c>
      <c r="P89" s="25">
        <v>388</v>
      </c>
      <c r="Q89" s="25">
        <v>384</v>
      </c>
      <c r="R89" s="25">
        <v>358</v>
      </c>
      <c r="S89" s="25">
        <v>358</v>
      </c>
      <c r="T89" s="25">
        <v>349</v>
      </c>
      <c r="U89" s="6" t="s">
        <v>183</v>
      </c>
    </row>
    <row r="90" spans="1:21" s="18" customFormat="1" ht="16.5" customHeight="1">
      <c r="A90" s="13">
        <v>88</v>
      </c>
      <c r="B90" s="22">
        <v>4</v>
      </c>
      <c r="C90" s="22">
        <v>5</v>
      </c>
      <c r="D90" s="27">
        <v>28</v>
      </c>
      <c r="E90" s="27">
        <v>245</v>
      </c>
      <c r="F90" s="27">
        <v>207</v>
      </c>
      <c r="G90" s="27">
        <v>219</v>
      </c>
      <c r="H90" s="27">
        <v>223</v>
      </c>
      <c r="I90" s="33">
        <v>227</v>
      </c>
      <c r="J90" s="33">
        <v>233</v>
      </c>
      <c r="K90" s="33">
        <v>229</v>
      </c>
      <c r="L90" s="33">
        <v>228</v>
      </c>
      <c r="M90" s="33">
        <v>231</v>
      </c>
      <c r="N90" s="33">
        <v>241</v>
      </c>
      <c r="O90" s="27">
        <v>250</v>
      </c>
      <c r="P90" s="27">
        <v>253</v>
      </c>
      <c r="Q90" s="27">
        <v>267</v>
      </c>
      <c r="R90" s="27">
        <v>258</v>
      </c>
      <c r="S90" s="27">
        <v>267</v>
      </c>
      <c r="T90" s="27">
        <v>268</v>
      </c>
      <c r="U90" s="6" t="s">
        <v>184</v>
      </c>
    </row>
    <row r="91" spans="1:21" ht="16.5" customHeight="1">
      <c r="A91" s="14">
        <v>89</v>
      </c>
      <c r="B91" s="26">
        <v>2</v>
      </c>
      <c r="C91" s="26">
        <v>4</v>
      </c>
      <c r="D91" s="25">
        <v>14</v>
      </c>
      <c r="E91" s="25">
        <v>245</v>
      </c>
      <c r="F91" s="25">
        <v>70</v>
      </c>
      <c r="G91" s="25">
        <v>72</v>
      </c>
      <c r="H91" s="25">
        <v>76</v>
      </c>
      <c r="I91" s="25">
        <v>82</v>
      </c>
      <c r="J91" s="25">
        <v>85</v>
      </c>
      <c r="K91" s="25">
        <v>81</v>
      </c>
      <c r="L91" s="25">
        <v>80</v>
      </c>
      <c r="M91" s="34">
        <v>81</v>
      </c>
      <c r="N91" s="34">
        <v>83</v>
      </c>
      <c r="O91" s="25">
        <v>89</v>
      </c>
      <c r="P91" s="25">
        <v>93</v>
      </c>
      <c r="Q91" s="25">
        <v>105</v>
      </c>
      <c r="R91" s="25">
        <v>103</v>
      </c>
      <c r="S91" s="25">
        <v>104</v>
      </c>
      <c r="T91" s="25">
        <v>102</v>
      </c>
      <c r="U91" s="6" t="s">
        <v>185</v>
      </c>
    </row>
    <row r="92" spans="1:21" ht="16.5" customHeight="1">
      <c r="A92" s="14">
        <v>90</v>
      </c>
      <c r="B92" s="26">
        <v>5</v>
      </c>
      <c r="C92" s="26">
        <v>5</v>
      </c>
      <c r="D92" s="25">
        <v>44</v>
      </c>
      <c r="E92" s="25">
        <v>235</v>
      </c>
      <c r="F92" s="25">
        <v>212</v>
      </c>
      <c r="G92" s="25">
        <v>217</v>
      </c>
      <c r="H92" s="25">
        <v>216</v>
      </c>
      <c r="I92" s="25">
        <v>232</v>
      </c>
      <c r="J92" s="25">
        <v>243</v>
      </c>
      <c r="K92" s="25">
        <v>244</v>
      </c>
      <c r="L92" s="25">
        <v>242</v>
      </c>
      <c r="M92" s="34">
        <v>241</v>
      </c>
      <c r="N92" s="284">
        <v>254</v>
      </c>
      <c r="O92" s="25">
        <v>275</v>
      </c>
      <c r="P92" s="25">
        <v>287</v>
      </c>
      <c r="Q92" s="25">
        <v>308</v>
      </c>
      <c r="R92" s="25">
        <v>291</v>
      </c>
      <c r="S92" s="25">
        <v>302</v>
      </c>
      <c r="T92" s="25">
        <v>306</v>
      </c>
      <c r="U92" s="6" t="s">
        <v>186</v>
      </c>
    </row>
    <row r="93" spans="1:21" ht="16.5" customHeight="1">
      <c r="A93" s="14">
        <v>91</v>
      </c>
      <c r="B93" s="26">
        <v>8</v>
      </c>
      <c r="C93" s="26">
        <v>1</v>
      </c>
      <c r="D93" s="25">
        <v>44</v>
      </c>
      <c r="E93" s="25">
        <v>253</v>
      </c>
      <c r="F93" s="25">
        <v>489</v>
      </c>
      <c r="G93" s="25">
        <v>532</v>
      </c>
      <c r="H93" s="25">
        <v>540</v>
      </c>
      <c r="I93" s="34">
        <v>527</v>
      </c>
      <c r="J93" s="34">
        <v>535</v>
      </c>
      <c r="K93" s="34">
        <v>528</v>
      </c>
      <c r="L93" s="34">
        <v>529</v>
      </c>
      <c r="M93" s="34">
        <v>537</v>
      </c>
      <c r="N93" s="34">
        <v>560</v>
      </c>
      <c r="O93" s="25">
        <v>565</v>
      </c>
      <c r="P93" s="25">
        <v>555</v>
      </c>
      <c r="Q93" s="25">
        <v>571</v>
      </c>
      <c r="R93" s="25">
        <v>555</v>
      </c>
      <c r="S93" s="25">
        <v>579</v>
      </c>
      <c r="T93" s="25">
        <v>581</v>
      </c>
      <c r="U93" s="6" t="s">
        <v>187</v>
      </c>
    </row>
    <row r="94" spans="1:21" s="18" customFormat="1" ht="16.5" customHeight="1">
      <c r="A94" s="13">
        <v>92</v>
      </c>
      <c r="B94" s="22">
        <v>7</v>
      </c>
      <c r="C94" s="22">
        <v>8</v>
      </c>
      <c r="D94" s="27">
        <v>53</v>
      </c>
      <c r="E94" s="27">
        <v>292</v>
      </c>
      <c r="F94" s="27">
        <v>364</v>
      </c>
      <c r="G94" s="27">
        <v>376</v>
      </c>
      <c r="H94" s="27">
        <v>373</v>
      </c>
      <c r="I94" s="27">
        <v>370</v>
      </c>
      <c r="J94" s="27">
        <v>380</v>
      </c>
      <c r="K94" s="27">
        <v>383</v>
      </c>
      <c r="L94" s="27">
        <v>383</v>
      </c>
      <c r="M94" s="33">
        <v>389</v>
      </c>
      <c r="N94" s="33">
        <v>401</v>
      </c>
      <c r="O94" s="27">
        <v>410</v>
      </c>
      <c r="P94" s="27">
        <v>415</v>
      </c>
      <c r="Q94" s="27">
        <v>440</v>
      </c>
      <c r="R94" s="27">
        <v>424</v>
      </c>
      <c r="S94" s="27">
        <v>432</v>
      </c>
      <c r="T94" s="27">
        <v>442</v>
      </c>
      <c r="U94" s="6" t="s">
        <v>188</v>
      </c>
    </row>
    <row r="95" spans="1:21" s="21" customFormat="1" ht="16.5" customHeight="1">
      <c r="A95" s="14">
        <v>93</v>
      </c>
      <c r="B95" s="23">
        <v>7</v>
      </c>
      <c r="C95" s="23">
        <v>2</v>
      </c>
      <c r="D95" s="28">
        <v>62</v>
      </c>
      <c r="E95" s="28">
        <v>282</v>
      </c>
      <c r="F95" s="28">
        <v>327</v>
      </c>
      <c r="G95" s="28">
        <v>337</v>
      </c>
      <c r="H95" s="28">
        <v>337</v>
      </c>
      <c r="I95" s="28">
        <v>328</v>
      </c>
      <c r="J95" s="28">
        <v>332</v>
      </c>
      <c r="K95" s="28">
        <v>327</v>
      </c>
      <c r="L95" s="28">
        <v>324</v>
      </c>
      <c r="M95" s="283">
        <v>336</v>
      </c>
      <c r="N95" s="283">
        <v>359</v>
      </c>
      <c r="O95" s="28">
        <v>366</v>
      </c>
      <c r="P95" s="28">
        <v>370</v>
      </c>
      <c r="Q95" s="28">
        <v>390</v>
      </c>
      <c r="R95" s="28">
        <v>382</v>
      </c>
      <c r="S95" s="28">
        <v>397</v>
      </c>
      <c r="T95" s="28">
        <v>391</v>
      </c>
      <c r="U95" s="20" t="s">
        <v>189</v>
      </c>
    </row>
    <row r="96" spans="1:21" ht="16.5" customHeight="1">
      <c r="A96" s="14">
        <v>94</v>
      </c>
      <c r="B96" s="26">
        <v>8</v>
      </c>
      <c r="C96" s="26">
        <v>2</v>
      </c>
      <c r="D96" s="25">
        <v>44</v>
      </c>
      <c r="E96" s="25">
        <v>248</v>
      </c>
      <c r="F96" s="25">
        <v>385</v>
      </c>
      <c r="G96" s="25">
        <v>406</v>
      </c>
      <c r="H96" s="25">
        <v>406</v>
      </c>
      <c r="I96" s="25">
        <v>409</v>
      </c>
      <c r="J96" s="25">
        <v>414</v>
      </c>
      <c r="K96" s="25">
        <v>424</v>
      </c>
      <c r="L96" s="25">
        <v>430</v>
      </c>
      <c r="M96" s="34">
        <v>432</v>
      </c>
      <c r="N96" s="34">
        <v>433</v>
      </c>
      <c r="O96" s="25">
        <v>441</v>
      </c>
      <c r="P96" s="25">
        <v>454</v>
      </c>
      <c r="Q96" s="25">
        <v>484</v>
      </c>
      <c r="R96" s="25">
        <v>462</v>
      </c>
      <c r="S96" s="25">
        <v>462</v>
      </c>
      <c r="T96" s="25">
        <v>479</v>
      </c>
      <c r="U96" s="6" t="s">
        <v>190</v>
      </c>
    </row>
    <row r="97" spans="1:21" ht="16.5" customHeight="1">
      <c r="A97" s="14">
        <v>95</v>
      </c>
      <c r="B97" s="23">
        <v>9</v>
      </c>
      <c r="C97" s="23">
        <v>2</v>
      </c>
      <c r="D97" s="25">
        <v>49</v>
      </c>
      <c r="E97" s="25">
        <v>359</v>
      </c>
      <c r="F97" s="25">
        <v>445</v>
      </c>
      <c r="G97" s="25">
        <v>454</v>
      </c>
      <c r="H97" s="25">
        <v>439</v>
      </c>
      <c r="I97" s="25">
        <v>450</v>
      </c>
      <c r="J97" s="25">
        <v>486</v>
      </c>
      <c r="K97" s="25">
        <v>495</v>
      </c>
      <c r="L97" s="25">
        <v>493</v>
      </c>
      <c r="M97" s="34">
        <v>489</v>
      </c>
      <c r="N97" s="34">
        <v>489</v>
      </c>
      <c r="O97" s="25">
        <v>509</v>
      </c>
      <c r="P97" s="25">
        <v>507</v>
      </c>
      <c r="Q97" s="25">
        <v>533</v>
      </c>
      <c r="R97" s="25">
        <v>503</v>
      </c>
      <c r="S97" s="25">
        <v>510</v>
      </c>
      <c r="T97" s="25">
        <v>536</v>
      </c>
      <c r="U97" s="6" t="s">
        <v>191</v>
      </c>
    </row>
    <row r="98" spans="1:21" s="18" customFormat="1" ht="16.5" customHeight="1">
      <c r="A98" s="13">
        <v>96</v>
      </c>
      <c r="B98" s="22">
        <v>5</v>
      </c>
      <c r="C98" s="22">
        <v>3</v>
      </c>
      <c r="D98" s="27">
        <v>36</v>
      </c>
      <c r="E98" s="27">
        <v>184</v>
      </c>
      <c r="F98" s="27">
        <v>455</v>
      </c>
      <c r="G98" s="27">
        <v>453</v>
      </c>
      <c r="H98" s="27">
        <v>446</v>
      </c>
      <c r="I98" s="27">
        <v>442</v>
      </c>
      <c r="J98" s="27">
        <v>445</v>
      </c>
      <c r="K98" s="27">
        <v>441</v>
      </c>
      <c r="L98" s="27">
        <v>440</v>
      </c>
      <c r="M98" s="33">
        <v>430</v>
      </c>
      <c r="N98" s="33">
        <v>441</v>
      </c>
      <c r="O98" s="27">
        <v>443</v>
      </c>
      <c r="P98" s="27">
        <v>433</v>
      </c>
      <c r="Q98" s="27">
        <v>444</v>
      </c>
      <c r="R98" s="27">
        <v>404</v>
      </c>
      <c r="S98" s="27">
        <v>411</v>
      </c>
      <c r="T98" s="27">
        <v>415</v>
      </c>
      <c r="U98" s="6" t="s">
        <v>192</v>
      </c>
    </row>
    <row r="99" spans="1:21" s="21" customFormat="1" ht="16.5" customHeight="1">
      <c r="A99" s="14">
        <v>97</v>
      </c>
      <c r="B99" s="23">
        <v>8</v>
      </c>
      <c r="C99" s="23">
        <v>7</v>
      </c>
      <c r="D99" s="28">
        <v>52</v>
      </c>
      <c r="E99" s="28">
        <v>202</v>
      </c>
      <c r="F99" s="28">
        <v>766</v>
      </c>
      <c r="G99" s="28">
        <v>756</v>
      </c>
      <c r="H99" s="28">
        <v>758</v>
      </c>
      <c r="I99" s="28">
        <v>749</v>
      </c>
      <c r="J99" s="28">
        <v>741</v>
      </c>
      <c r="K99" s="28">
        <v>736</v>
      </c>
      <c r="L99" s="28">
        <v>735</v>
      </c>
      <c r="M99" s="283">
        <v>725</v>
      </c>
      <c r="N99" s="283">
        <v>749</v>
      </c>
      <c r="O99" s="28">
        <v>763</v>
      </c>
      <c r="P99" s="28">
        <v>747</v>
      </c>
      <c r="Q99" s="28">
        <v>767</v>
      </c>
      <c r="R99" s="28">
        <v>691</v>
      </c>
      <c r="S99" s="28">
        <v>709</v>
      </c>
      <c r="T99" s="28">
        <v>718</v>
      </c>
      <c r="U99" s="20" t="s">
        <v>193</v>
      </c>
    </row>
    <row r="100" spans="1:21" ht="16.5" customHeight="1">
      <c r="A100" s="14">
        <v>98</v>
      </c>
      <c r="B100" s="26">
        <v>4</v>
      </c>
      <c r="C100" s="26">
        <v>5</v>
      </c>
      <c r="D100" s="25">
        <v>33</v>
      </c>
      <c r="E100" s="25">
        <v>172</v>
      </c>
      <c r="F100" s="25">
        <v>436</v>
      </c>
      <c r="G100" s="25">
        <v>438</v>
      </c>
      <c r="H100" s="25">
        <v>417</v>
      </c>
      <c r="I100" s="25">
        <v>403</v>
      </c>
      <c r="J100" s="25">
        <v>410</v>
      </c>
      <c r="K100" s="25">
        <v>408</v>
      </c>
      <c r="L100" s="25">
        <v>403</v>
      </c>
      <c r="M100" s="34">
        <v>382</v>
      </c>
      <c r="N100" s="34">
        <v>385</v>
      </c>
      <c r="O100" s="25">
        <v>384</v>
      </c>
      <c r="P100" s="25">
        <v>369</v>
      </c>
      <c r="Q100" s="25">
        <v>381</v>
      </c>
      <c r="R100" s="25">
        <v>348</v>
      </c>
      <c r="S100" s="25">
        <v>342</v>
      </c>
      <c r="T100" s="25">
        <v>341</v>
      </c>
      <c r="U100" s="6" t="s">
        <v>194</v>
      </c>
    </row>
    <row r="101" spans="1:21" s="18" customFormat="1" ht="16.5" customHeight="1">
      <c r="A101" s="13">
        <v>99</v>
      </c>
      <c r="B101" s="22">
        <v>2</v>
      </c>
      <c r="C101" s="22">
        <v>6</v>
      </c>
      <c r="D101" s="27">
        <v>21</v>
      </c>
      <c r="E101" s="27">
        <v>138</v>
      </c>
      <c r="F101" s="27">
        <v>388</v>
      </c>
      <c r="G101" s="27">
        <v>403</v>
      </c>
      <c r="H101" s="27">
        <v>404</v>
      </c>
      <c r="I101" s="27">
        <v>406</v>
      </c>
      <c r="J101" s="27">
        <v>418</v>
      </c>
      <c r="K101" s="27">
        <v>437</v>
      </c>
      <c r="L101" s="27">
        <v>452</v>
      </c>
      <c r="M101" s="33">
        <v>471</v>
      </c>
      <c r="N101" s="33">
        <v>477</v>
      </c>
      <c r="O101" s="27">
        <v>494</v>
      </c>
      <c r="P101" s="27">
        <v>519</v>
      </c>
      <c r="Q101" s="27">
        <v>539</v>
      </c>
      <c r="R101" s="27">
        <v>508</v>
      </c>
      <c r="S101" s="27">
        <v>525</v>
      </c>
      <c r="T101" s="27">
        <v>523</v>
      </c>
      <c r="U101" s="6" t="s">
        <v>195</v>
      </c>
    </row>
    <row r="102" spans="1:21" ht="16.5" customHeight="1">
      <c r="A102" s="14">
        <v>100</v>
      </c>
      <c r="B102" s="23">
        <v>2</v>
      </c>
      <c r="C102" s="23">
        <v>7</v>
      </c>
      <c r="D102" s="25">
        <v>21</v>
      </c>
      <c r="E102" s="25">
        <v>133</v>
      </c>
      <c r="F102" s="25">
        <v>397</v>
      </c>
      <c r="G102" s="25">
        <v>407</v>
      </c>
      <c r="H102" s="25">
        <v>408</v>
      </c>
      <c r="I102" s="25">
        <v>411</v>
      </c>
      <c r="J102" s="25">
        <v>424</v>
      </c>
      <c r="K102" s="25">
        <v>447</v>
      </c>
      <c r="L102" s="25">
        <v>465</v>
      </c>
      <c r="M102" s="34">
        <v>486</v>
      </c>
      <c r="N102" s="34">
        <v>494</v>
      </c>
      <c r="O102" s="25">
        <v>512</v>
      </c>
      <c r="P102" s="25">
        <v>541</v>
      </c>
      <c r="Q102" s="25">
        <v>567</v>
      </c>
      <c r="R102" s="25">
        <v>537</v>
      </c>
      <c r="S102" s="25">
        <v>557</v>
      </c>
      <c r="T102" s="25">
        <v>555</v>
      </c>
      <c r="U102" s="6" t="s">
        <v>196</v>
      </c>
    </row>
    <row r="103" spans="1:21" s="21" customFormat="1" ht="16.5" customHeight="1">
      <c r="A103" s="14">
        <v>101</v>
      </c>
      <c r="B103" s="23">
        <v>0</v>
      </c>
      <c r="C103" s="23">
        <v>8</v>
      </c>
      <c r="D103" s="28">
        <v>13</v>
      </c>
      <c r="E103" s="28">
        <v>64</v>
      </c>
      <c r="F103" s="28">
        <v>214</v>
      </c>
      <c r="G103" s="28">
        <v>221</v>
      </c>
      <c r="H103" s="28">
        <v>229</v>
      </c>
      <c r="I103" s="28">
        <v>231</v>
      </c>
      <c r="J103" s="28">
        <v>235</v>
      </c>
      <c r="K103" s="28">
        <v>241</v>
      </c>
      <c r="L103" s="28">
        <v>252</v>
      </c>
      <c r="M103" s="283">
        <v>271</v>
      </c>
      <c r="N103" s="283">
        <v>278</v>
      </c>
      <c r="O103" s="28">
        <v>281</v>
      </c>
      <c r="P103" s="28">
        <v>284</v>
      </c>
      <c r="Q103" s="28">
        <v>291</v>
      </c>
      <c r="R103" s="28">
        <v>280</v>
      </c>
      <c r="S103" s="28">
        <v>290</v>
      </c>
      <c r="T103" s="28">
        <v>297</v>
      </c>
      <c r="U103" s="20" t="s">
        <v>197</v>
      </c>
    </row>
    <row r="104" spans="1:21" ht="16.5" customHeight="1">
      <c r="A104" s="14">
        <v>102</v>
      </c>
      <c r="B104" s="26">
        <v>4</v>
      </c>
      <c r="C104" s="26">
        <v>4</v>
      </c>
      <c r="D104" s="25">
        <v>25</v>
      </c>
      <c r="E104" s="25">
        <v>169</v>
      </c>
      <c r="F104" s="25">
        <v>496</v>
      </c>
      <c r="G104" s="25">
        <v>509</v>
      </c>
      <c r="H104" s="25">
        <v>509</v>
      </c>
      <c r="I104" s="25">
        <v>513</v>
      </c>
      <c r="J104" s="25">
        <v>521</v>
      </c>
      <c r="K104" s="25">
        <v>554</v>
      </c>
      <c r="L104" s="25">
        <v>587</v>
      </c>
      <c r="M104" s="34">
        <v>619</v>
      </c>
      <c r="N104" s="34">
        <v>637</v>
      </c>
      <c r="O104" s="25">
        <v>660</v>
      </c>
      <c r="P104" s="25">
        <v>697</v>
      </c>
      <c r="Q104" s="25">
        <v>733</v>
      </c>
      <c r="R104" s="25">
        <v>699</v>
      </c>
      <c r="S104" s="25">
        <v>717</v>
      </c>
      <c r="T104" s="25">
        <v>713</v>
      </c>
      <c r="U104" s="6" t="s">
        <v>198</v>
      </c>
    </row>
    <row r="105" spans="1:21" ht="16.5" customHeight="1">
      <c r="A105" s="14">
        <v>103</v>
      </c>
      <c r="B105" s="26">
        <v>1</v>
      </c>
      <c r="C105" s="26">
        <v>7</v>
      </c>
      <c r="D105" s="25">
        <v>21</v>
      </c>
      <c r="E105" s="25">
        <v>127</v>
      </c>
      <c r="F105" s="25">
        <v>376</v>
      </c>
      <c r="G105" s="25">
        <v>383</v>
      </c>
      <c r="H105" s="25">
        <v>382</v>
      </c>
      <c r="I105" s="25">
        <v>384</v>
      </c>
      <c r="J105" s="25">
        <v>407</v>
      </c>
      <c r="K105" s="25">
        <v>429</v>
      </c>
      <c r="L105" s="25">
        <v>432</v>
      </c>
      <c r="M105" s="34">
        <v>443</v>
      </c>
      <c r="N105" s="34">
        <v>442</v>
      </c>
      <c r="O105" s="25">
        <v>461</v>
      </c>
      <c r="P105" s="25">
        <v>494</v>
      </c>
      <c r="Q105" s="25">
        <v>517</v>
      </c>
      <c r="R105" s="25">
        <v>482</v>
      </c>
      <c r="S105" s="25">
        <v>509</v>
      </c>
      <c r="T105" s="25">
        <v>505</v>
      </c>
      <c r="U105" s="6" t="s">
        <v>199</v>
      </c>
    </row>
    <row r="106" spans="1:21" s="21" customFormat="1" ht="16.5" customHeight="1">
      <c r="A106" s="14">
        <v>104</v>
      </c>
      <c r="B106" s="23">
        <v>2</v>
      </c>
      <c r="C106" s="23">
        <v>3</v>
      </c>
      <c r="D106" s="28">
        <v>17</v>
      </c>
      <c r="E106" s="28">
        <v>155</v>
      </c>
      <c r="F106" s="28">
        <v>353</v>
      </c>
      <c r="G106" s="28">
        <v>387</v>
      </c>
      <c r="H106" s="28">
        <v>388</v>
      </c>
      <c r="I106" s="28">
        <v>389</v>
      </c>
      <c r="J106" s="28">
        <v>397</v>
      </c>
      <c r="K106" s="28">
        <v>393</v>
      </c>
      <c r="L106" s="28">
        <v>398</v>
      </c>
      <c r="M106" s="283">
        <v>408</v>
      </c>
      <c r="N106" s="283">
        <v>406</v>
      </c>
      <c r="O106" s="28">
        <v>419</v>
      </c>
      <c r="P106" s="28">
        <v>426</v>
      </c>
      <c r="Q106" s="28">
        <v>422</v>
      </c>
      <c r="R106" s="28">
        <v>389</v>
      </c>
      <c r="S106" s="28">
        <v>393</v>
      </c>
      <c r="T106" s="28">
        <v>390</v>
      </c>
      <c r="U106" s="20" t="s">
        <v>200</v>
      </c>
    </row>
    <row r="107" spans="1:21" s="18" customFormat="1" ht="16.5" customHeight="1">
      <c r="A107" s="13">
        <v>105</v>
      </c>
      <c r="B107" s="22">
        <v>4</v>
      </c>
      <c r="C107" s="22">
        <v>0</v>
      </c>
      <c r="D107" s="27">
        <v>26</v>
      </c>
      <c r="E107" s="27">
        <v>238</v>
      </c>
      <c r="F107" s="27">
        <v>527</v>
      </c>
      <c r="G107" s="27">
        <v>544</v>
      </c>
      <c r="H107" s="27">
        <v>534</v>
      </c>
      <c r="I107" s="27">
        <v>538</v>
      </c>
      <c r="J107" s="27">
        <v>551</v>
      </c>
      <c r="K107" s="27">
        <v>549</v>
      </c>
      <c r="L107" s="27">
        <v>558</v>
      </c>
      <c r="M107" s="33">
        <v>585</v>
      </c>
      <c r="N107" s="33">
        <v>599</v>
      </c>
      <c r="O107" s="27">
        <v>596</v>
      </c>
      <c r="P107" s="27">
        <v>588</v>
      </c>
      <c r="Q107" s="27">
        <v>583</v>
      </c>
      <c r="R107" s="27">
        <v>544</v>
      </c>
      <c r="S107" s="27">
        <v>556</v>
      </c>
      <c r="T107" s="27">
        <v>568</v>
      </c>
      <c r="U107" s="6" t="s">
        <v>201</v>
      </c>
    </row>
    <row r="108" spans="1:21" ht="16.5" customHeight="1">
      <c r="A108" s="14">
        <v>106</v>
      </c>
      <c r="B108" s="26">
        <v>4</v>
      </c>
      <c r="C108" s="26">
        <v>4</v>
      </c>
      <c r="D108" s="25">
        <v>33</v>
      </c>
      <c r="E108" s="25">
        <v>232</v>
      </c>
      <c r="F108" s="25">
        <v>461</v>
      </c>
      <c r="G108" s="25">
        <v>485</v>
      </c>
      <c r="H108" s="25">
        <v>478</v>
      </c>
      <c r="I108" s="25">
        <v>484</v>
      </c>
      <c r="J108" s="25">
        <v>482</v>
      </c>
      <c r="K108" s="25">
        <v>470</v>
      </c>
      <c r="L108" s="25">
        <v>456</v>
      </c>
      <c r="M108" s="34">
        <v>468</v>
      </c>
      <c r="N108" s="34">
        <v>476</v>
      </c>
      <c r="O108" s="25">
        <v>468</v>
      </c>
      <c r="P108" s="25">
        <v>467</v>
      </c>
      <c r="Q108" s="25">
        <v>462</v>
      </c>
      <c r="R108" s="25">
        <v>437</v>
      </c>
      <c r="S108" s="25">
        <v>443</v>
      </c>
      <c r="T108" s="25">
        <v>462</v>
      </c>
      <c r="U108" s="6" t="s">
        <v>202</v>
      </c>
    </row>
    <row r="109" spans="1:21" ht="16.5" customHeight="1">
      <c r="A109" s="14">
        <v>107</v>
      </c>
      <c r="B109" s="23">
        <v>3</v>
      </c>
      <c r="C109" s="23">
        <v>3</v>
      </c>
      <c r="D109" s="25">
        <v>18</v>
      </c>
      <c r="E109" s="25">
        <v>247</v>
      </c>
      <c r="F109" s="25">
        <v>619</v>
      </c>
      <c r="G109" s="25">
        <v>626</v>
      </c>
      <c r="H109" s="25">
        <v>612</v>
      </c>
      <c r="I109" s="25">
        <v>612</v>
      </c>
      <c r="J109" s="25">
        <v>645</v>
      </c>
      <c r="K109" s="25">
        <v>658</v>
      </c>
      <c r="L109" s="25">
        <v>698</v>
      </c>
      <c r="M109" s="34">
        <v>746</v>
      </c>
      <c r="N109" s="34">
        <v>767</v>
      </c>
      <c r="O109" s="25">
        <v>772</v>
      </c>
      <c r="P109" s="25">
        <v>754</v>
      </c>
      <c r="Q109" s="25">
        <v>750</v>
      </c>
      <c r="R109" s="25">
        <v>690</v>
      </c>
      <c r="S109" s="25">
        <v>711</v>
      </c>
      <c r="T109" s="25">
        <v>714</v>
      </c>
      <c r="U109" s="6" t="s">
        <v>203</v>
      </c>
    </row>
    <row r="110" spans="1:21" s="18" customFormat="1" ht="16.5" customHeight="1">
      <c r="A110" s="13">
        <v>108</v>
      </c>
      <c r="B110" s="22">
        <v>7</v>
      </c>
      <c r="C110" s="22">
        <v>5</v>
      </c>
      <c r="D110" s="27">
        <v>38</v>
      </c>
      <c r="E110" s="27">
        <v>190</v>
      </c>
      <c r="F110" s="27">
        <v>504</v>
      </c>
      <c r="G110" s="27">
        <v>554</v>
      </c>
      <c r="H110" s="27">
        <v>541</v>
      </c>
      <c r="I110" s="27">
        <v>540</v>
      </c>
      <c r="J110" s="27">
        <v>531</v>
      </c>
      <c r="K110" s="27">
        <v>532</v>
      </c>
      <c r="L110" s="27">
        <v>515</v>
      </c>
      <c r="M110" s="33">
        <v>518</v>
      </c>
      <c r="N110" s="33">
        <v>508</v>
      </c>
      <c r="O110" s="27">
        <v>493</v>
      </c>
      <c r="P110" s="27">
        <v>487</v>
      </c>
      <c r="Q110" s="27">
        <v>474</v>
      </c>
      <c r="R110" s="27">
        <v>446</v>
      </c>
      <c r="S110" s="27">
        <v>465</v>
      </c>
      <c r="T110" s="27">
        <v>449</v>
      </c>
      <c r="U110" s="6" t="s">
        <v>204</v>
      </c>
    </row>
    <row r="111" spans="1:21" s="18" customFormat="1" ht="16.5" customHeight="1">
      <c r="A111" s="13">
        <v>109</v>
      </c>
      <c r="B111" s="22">
        <v>6</v>
      </c>
      <c r="C111" s="22">
        <v>3</v>
      </c>
      <c r="D111" s="27">
        <v>65</v>
      </c>
      <c r="E111" s="27">
        <v>238</v>
      </c>
      <c r="F111" s="27">
        <v>472</v>
      </c>
      <c r="G111" s="27">
        <v>484</v>
      </c>
      <c r="H111" s="27">
        <v>469</v>
      </c>
      <c r="I111" s="27">
        <v>470</v>
      </c>
      <c r="J111" s="27">
        <v>485</v>
      </c>
      <c r="K111" s="27">
        <v>475</v>
      </c>
      <c r="L111" s="27">
        <v>472</v>
      </c>
      <c r="M111" s="33">
        <v>461</v>
      </c>
      <c r="N111" s="33">
        <v>449</v>
      </c>
      <c r="O111" s="27">
        <v>441</v>
      </c>
      <c r="P111" s="27">
        <v>429</v>
      </c>
      <c r="Q111" s="27">
        <v>433</v>
      </c>
      <c r="R111" s="27">
        <v>416</v>
      </c>
      <c r="S111" s="27">
        <v>430</v>
      </c>
      <c r="T111" s="27">
        <v>439</v>
      </c>
      <c r="U111" s="6" t="s">
        <v>205</v>
      </c>
    </row>
    <row r="112" spans="1:21" s="18" customFormat="1" ht="16.5" customHeight="1">
      <c r="A112" s="13">
        <v>110</v>
      </c>
      <c r="B112" s="22">
        <v>10</v>
      </c>
      <c r="C112" s="22">
        <v>1</v>
      </c>
      <c r="D112" s="15">
        <v>81</v>
      </c>
      <c r="E112" s="15">
        <v>328</v>
      </c>
      <c r="F112" s="15">
        <v>888</v>
      </c>
      <c r="G112" s="15">
        <v>953</v>
      </c>
      <c r="H112" s="15">
        <v>938</v>
      </c>
      <c r="I112" s="35">
        <v>912</v>
      </c>
      <c r="J112" s="35">
        <v>920</v>
      </c>
      <c r="K112" s="35">
        <v>902</v>
      </c>
      <c r="L112" s="35">
        <v>898</v>
      </c>
      <c r="M112" s="35">
        <v>927</v>
      </c>
      <c r="N112" s="35">
        <v>965</v>
      </c>
      <c r="O112" s="15">
        <v>972</v>
      </c>
      <c r="P112" s="15">
        <v>924</v>
      </c>
      <c r="Q112" s="15">
        <v>930</v>
      </c>
      <c r="R112" s="15">
        <v>876</v>
      </c>
      <c r="S112" s="15">
        <v>903</v>
      </c>
      <c r="T112" s="15">
        <v>925</v>
      </c>
      <c r="U112" s="6" t="s">
        <v>206</v>
      </c>
    </row>
    <row r="113" spans="1:21" ht="16.5" customHeight="1">
      <c r="A113" s="14">
        <v>111</v>
      </c>
      <c r="B113" s="26">
        <v>12</v>
      </c>
      <c r="C113" s="26">
        <v>4</v>
      </c>
      <c r="D113" s="25">
        <v>111</v>
      </c>
      <c r="E113" s="25">
        <v>387</v>
      </c>
      <c r="F113" s="25">
        <v>1318</v>
      </c>
      <c r="G113" s="25">
        <v>1447</v>
      </c>
      <c r="H113" s="25">
        <v>1430</v>
      </c>
      <c r="I113" s="34">
        <v>1360</v>
      </c>
      <c r="J113" s="34">
        <v>1338</v>
      </c>
      <c r="K113" s="34">
        <v>1281</v>
      </c>
      <c r="L113" s="34">
        <v>1284</v>
      </c>
      <c r="M113" s="34">
        <v>1353</v>
      </c>
      <c r="N113" s="34">
        <v>1441</v>
      </c>
      <c r="O113" s="25">
        <v>1457</v>
      </c>
      <c r="P113" s="25">
        <v>1366</v>
      </c>
      <c r="Q113" s="25">
        <v>1359</v>
      </c>
      <c r="R113" s="25">
        <v>1284</v>
      </c>
      <c r="S113" s="25">
        <v>1352</v>
      </c>
      <c r="T113" s="25">
        <v>1398</v>
      </c>
      <c r="U113" s="6" t="s">
        <v>207</v>
      </c>
    </row>
    <row r="114" spans="1:21" ht="16.5" customHeight="1">
      <c r="A114" s="14">
        <v>112</v>
      </c>
      <c r="B114" s="26">
        <v>8</v>
      </c>
      <c r="C114" s="26">
        <v>8</v>
      </c>
      <c r="D114" s="25">
        <v>63</v>
      </c>
      <c r="E114" s="25">
        <v>293</v>
      </c>
      <c r="F114" s="25">
        <v>626</v>
      </c>
      <c r="G114" s="25">
        <v>651</v>
      </c>
      <c r="H114" s="25">
        <v>638</v>
      </c>
      <c r="I114" s="25">
        <v>640</v>
      </c>
      <c r="J114" s="25">
        <v>665</v>
      </c>
      <c r="K114" s="25">
        <v>671</v>
      </c>
      <c r="L114" s="25">
        <v>663</v>
      </c>
      <c r="M114" s="25">
        <v>667</v>
      </c>
      <c r="N114" s="25">
        <v>675</v>
      </c>
      <c r="O114" s="25">
        <v>677</v>
      </c>
      <c r="P114" s="25">
        <v>655</v>
      </c>
      <c r="Q114" s="25">
        <v>669</v>
      </c>
      <c r="R114" s="25">
        <v>628</v>
      </c>
      <c r="S114" s="25">
        <v>629</v>
      </c>
      <c r="T114" s="25">
        <v>636</v>
      </c>
      <c r="U114" s="6" t="s">
        <v>208</v>
      </c>
    </row>
    <row r="115" spans="1:21" s="18" customFormat="1" ht="16.5" customHeight="1">
      <c r="A115" s="13">
        <v>113</v>
      </c>
      <c r="B115" s="22">
        <v>6</v>
      </c>
      <c r="C115" s="22">
        <v>8</v>
      </c>
      <c r="D115" s="15">
        <v>44</v>
      </c>
      <c r="E115" s="15">
        <v>328</v>
      </c>
      <c r="F115" s="15">
        <v>424</v>
      </c>
      <c r="G115" s="15">
        <v>438</v>
      </c>
      <c r="H115" s="15">
        <v>434</v>
      </c>
      <c r="I115" s="35">
        <v>431</v>
      </c>
      <c r="J115" s="35">
        <v>444</v>
      </c>
      <c r="K115" s="15">
        <v>451</v>
      </c>
      <c r="L115" s="15">
        <v>455</v>
      </c>
      <c r="M115" s="15">
        <v>465</v>
      </c>
      <c r="N115" s="15">
        <v>481</v>
      </c>
      <c r="O115" s="15">
        <v>483</v>
      </c>
      <c r="P115" s="15">
        <v>481</v>
      </c>
      <c r="Q115" s="15">
        <v>492</v>
      </c>
      <c r="R115" s="15">
        <v>467</v>
      </c>
      <c r="S115" s="15">
        <v>479</v>
      </c>
      <c r="T115" s="15">
        <v>482</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17" t="s">
        <v>1271</v>
      </c>
      <c r="C2" s="317" t="s">
        <v>91</v>
      </c>
      <c r="D2" s="317" t="s">
        <v>92</v>
      </c>
      <c r="E2" s="317" t="s">
        <v>93</v>
      </c>
      <c r="F2" s="317" t="s">
        <v>94</v>
      </c>
      <c r="G2" s="317" t="s">
        <v>95</v>
      </c>
      <c r="H2" s="317" t="s">
        <v>96</v>
      </c>
      <c r="I2" s="317" t="s">
        <v>97</v>
      </c>
      <c r="J2" s="317" t="s">
        <v>98</v>
      </c>
      <c r="K2" s="317" t="s">
        <v>99</v>
      </c>
      <c r="L2" s="317" t="s">
        <v>100</v>
      </c>
      <c r="M2" s="317"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312</v>
      </c>
      <c r="C4" s="9">
        <v>312</v>
      </c>
      <c r="D4" s="9">
        <v>312</v>
      </c>
      <c r="E4" s="9">
        <v>312</v>
      </c>
      <c r="F4" s="9">
        <v>313</v>
      </c>
      <c r="G4" s="9">
        <v>314</v>
      </c>
      <c r="H4" s="9">
        <v>316</v>
      </c>
      <c r="I4" s="9">
        <v>317</v>
      </c>
      <c r="J4" s="9">
        <v>319</v>
      </c>
      <c r="K4" s="9">
        <v>320</v>
      </c>
      <c r="L4" s="9">
        <v>322</v>
      </c>
      <c r="M4" s="9">
        <v>325</v>
      </c>
      <c r="N4" s="6" t="s">
        <v>237</v>
      </c>
    </row>
    <row r="5" spans="1:14" ht="16.5" customHeight="1">
      <c r="A5" s="14">
        <v>2</v>
      </c>
      <c r="B5" s="8">
        <v>274</v>
      </c>
      <c r="C5" s="8">
        <v>274</v>
      </c>
      <c r="D5" s="11">
        <v>275</v>
      </c>
      <c r="E5" s="11">
        <v>275</v>
      </c>
      <c r="F5" s="11">
        <v>276</v>
      </c>
      <c r="G5" s="11">
        <v>277</v>
      </c>
      <c r="H5" s="11">
        <v>279</v>
      </c>
      <c r="I5" s="11">
        <v>280</v>
      </c>
      <c r="J5" s="11">
        <v>282</v>
      </c>
      <c r="K5" s="11">
        <v>283</v>
      </c>
      <c r="L5" s="11">
        <v>285</v>
      </c>
      <c r="M5" s="11">
        <v>287</v>
      </c>
      <c r="N5" s="6" t="s">
        <v>101</v>
      </c>
    </row>
    <row r="6" spans="1:14" ht="16.5" customHeight="1">
      <c r="A6" s="10">
        <v>3</v>
      </c>
      <c r="B6" s="8">
        <v>348</v>
      </c>
      <c r="C6" s="8">
        <v>349</v>
      </c>
      <c r="D6" s="11">
        <v>350</v>
      </c>
      <c r="E6" s="11">
        <v>351</v>
      </c>
      <c r="F6" s="31">
        <v>352</v>
      </c>
      <c r="G6" s="31">
        <v>353</v>
      </c>
      <c r="H6" s="11">
        <v>354</v>
      </c>
      <c r="I6" s="11">
        <v>355</v>
      </c>
      <c r="J6" s="11">
        <v>356</v>
      </c>
      <c r="K6" s="11">
        <v>356</v>
      </c>
      <c r="L6" s="11">
        <v>357</v>
      </c>
      <c r="M6" s="11">
        <v>358</v>
      </c>
      <c r="N6" s="6" t="s">
        <v>238</v>
      </c>
    </row>
    <row r="7" spans="1:14" ht="16.5" customHeight="1">
      <c r="A7" s="10">
        <v>4</v>
      </c>
      <c r="B7" s="8">
        <v>254</v>
      </c>
      <c r="C7" s="8">
        <v>254</v>
      </c>
      <c r="D7" s="11">
        <v>254</v>
      </c>
      <c r="E7" s="11">
        <v>254</v>
      </c>
      <c r="F7" s="31">
        <v>255</v>
      </c>
      <c r="G7" s="31">
        <v>256</v>
      </c>
      <c r="H7" s="11">
        <v>258</v>
      </c>
      <c r="I7" s="11">
        <v>259</v>
      </c>
      <c r="J7" s="11">
        <v>261</v>
      </c>
      <c r="K7" s="11">
        <v>263</v>
      </c>
      <c r="L7" s="11">
        <v>265</v>
      </c>
      <c r="M7" s="11">
        <v>267</v>
      </c>
      <c r="N7" s="6" t="s">
        <v>102</v>
      </c>
    </row>
    <row r="8" spans="1:14" ht="16.5" customHeight="1">
      <c r="A8" s="10">
        <v>5</v>
      </c>
      <c r="B8" s="8">
        <v>404</v>
      </c>
      <c r="C8" s="8">
        <v>403</v>
      </c>
      <c r="D8" s="11">
        <v>401</v>
      </c>
      <c r="E8" s="11">
        <v>398</v>
      </c>
      <c r="F8" s="31">
        <v>397</v>
      </c>
      <c r="G8" s="31">
        <v>396</v>
      </c>
      <c r="H8" s="11">
        <v>396</v>
      </c>
      <c r="I8" s="11">
        <v>395</v>
      </c>
      <c r="J8" s="11">
        <v>395</v>
      </c>
      <c r="K8" s="11">
        <v>395</v>
      </c>
      <c r="L8" s="11">
        <v>394</v>
      </c>
      <c r="M8" s="11">
        <v>395</v>
      </c>
      <c r="N8" s="6" t="s">
        <v>103</v>
      </c>
    </row>
    <row r="9" spans="1:14" ht="16.5" customHeight="1">
      <c r="A9" s="10">
        <v>6</v>
      </c>
      <c r="B9" s="8">
        <v>377</v>
      </c>
      <c r="C9" s="8">
        <v>377</v>
      </c>
      <c r="D9" s="11">
        <v>376</v>
      </c>
      <c r="E9" s="11">
        <v>376</v>
      </c>
      <c r="F9" s="31">
        <v>378</v>
      </c>
      <c r="G9" s="31">
        <v>380</v>
      </c>
      <c r="H9" s="11">
        <v>382</v>
      </c>
      <c r="I9" s="11">
        <v>384</v>
      </c>
      <c r="J9" s="11">
        <v>387</v>
      </c>
      <c r="K9" s="11">
        <v>390</v>
      </c>
      <c r="L9" s="11">
        <v>393</v>
      </c>
      <c r="M9" s="11">
        <v>397</v>
      </c>
      <c r="N9" s="6" t="s">
        <v>104</v>
      </c>
    </row>
    <row r="10" spans="1:14" ht="16.5" customHeight="1">
      <c r="A10" s="10">
        <v>7</v>
      </c>
      <c r="B10" s="8">
        <v>303</v>
      </c>
      <c r="C10" s="8">
        <v>301</v>
      </c>
      <c r="D10" s="11">
        <v>299</v>
      </c>
      <c r="E10" s="11">
        <v>297</v>
      </c>
      <c r="F10" s="31">
        <v>297</v>
      </c>
      <c r="G10" s="31">
        <v>297</v>
      </c>
      <c r="H10" s="11">
        <v>298</v>
      </c>
      <c r="I10" s="11">
        <v>299</v>
      </c>
      <c r="J10" s="11">
        <v>301</v>
      </c>
      <c r="K10" s="11">
        <v>302</v>
      </c>
      <c r="L10" s="11">
        <v>305</v>
      </c>
      <c r="M10" s="11">
        <v>308</v>
      </c>
      <c r="N10" s="6" t="s">
        <v>105</v>
      </c>
    </row>
    <row r="11" spans="1:14" ht="16.5" customHeight="1">
      <c r="A11" s="10">
        <v>8</v>
      </c>
      <c r="B11" s="8">
        <v>229</v>
      </c>
      <c r="C11" s="8">
        <v>227</v>
      </c>
      <c r="D11" s="11">
        <v>226</v>
      </c>
      <c r="E11" s="11">
        <v>224</v>
      </c>
      <c r="F11" s="31">
        <v>223</v>
      </c>
      <c r="G11" s="31">
        <v>223</v>
      </c>
      <c r="H11" s="11">
        <v>223</v>
      </c>
      <c r="I11" s="11">
        <v>223</v>
      </c>
      <c r="J11" s="11">
        <v>223</v>
      </c>
      <c r="K11" s="11">
        <v>223</v>
      </c>
      <c r="L11" s="11">
        <v>224</v>
      </c>
      <c r="M11" s="11">
        <v>225</v>
      </c>
      <c r="N11" s="6" t="s">
        <v>106</v>
      </c>
    </row>
    <row r="12" spans="1:14" ht="16.5" customHeight="1">
      <c r="A12" s="10">
        <v>9</v>
      </c>
      <c r="B12" s="8">
        <v>454</v>
      </c>
      <c r="C12" s="8">
        <v>455</v>
      </c>
      <c r="D12" s="11">
        <v>456</v>
      </c>
      <c r="E12" s="11">
        <v>457</v>
      </c>
      <c r="F12" s="31">
        <v>460</v>
      </c>
      <c r="G12" s="31">
        <v>463</v>
      </c>
      <c r="H12" s="11">
        <v>467</v>
      </c>
      <c r="I12" s="11">
        <v>471</v>
      </c>
      <c r="J12" s="11">
        <v>475</v>
      </c>
      <c r="K12" s="11">
        <v>479</v>
      </c>
      <c r="L12" s="11">
        <v>483</v>
      </c>
      <c r="M12" s="11">
        <v>488</v>
      </c>
      <c r="N12" s="6" t="s">
        <v>107</v>
      </c>
    </row>
    <row r="13" spans="1:14" ht="16.5" customHeight="1">
      <c r="A13" s="13">
        <v>10</v>
      </c>
      <c r="B13" s="9">
        <v>376</v>
      </c>
      <c r="C13" s="9">
        <v>375</v>
      </c>
      <c r="D13" s="9">
        <v>375</v>
      </c>
      <c r="E13" s="9">
        <v>375</v>
      </c>
      <c r="F13" s="32">
        <v>376</v>
      </c>
      <c r="G13" s="32">
        <v>377</v>
      </c>
      <c r="H13" s="9">
        <v>378</v>
      </c>
      <c r="I13" s="9">
        <v>379</v>
      </c>
      <c r="J13" s="9">
        <v>380</v>
      </c>
      <c r="K13" s="9">
        <v>381</v>
      </c>
      <c r="L13" s="9">
        <v>382</v>
      </c>
      <c r="M13" s="9">
        <v>384</v>
      </c>
      <c r="N13" s="6" t="s">
        <v>108</v>
      </c>
    </row>
    <row r="14" spans="1:14" ht="16.5" customHeight="1">
      <c r="A14" s="14">
        <v>11</v>
      </c>
      <c r="B14" s="11">
        <v>537</v>
      </c>
      <c r="C14" s="11">
        <v>538</v>
      </c>
      <c r="D14" s="11">
        <v>540</v>
      </c>
      <c r="E14" s="11">
        <v>543</v>
      </c>
      <c r="F14" s="31">
        <v>547</v>
      </c>
      <c r="G14" s="31">
        <v>551</v>
      </c>
      <c r="H14" s="11">
        <v>554</v>
      </c>
      <c r="I14" s="11">
        <v>559</v>
      </c>
      <c r="J14" s="11">
        <v>563</v>
      </c>
      <c r="K14" s="11">
        <v>567</v>
      </c>
      <c r="L14" s="11">
        <v>572</v>
      </c>
      <c r="M14" s="11">
        <v>578</v>
      </c>
      <c r="N14" s="6" t="s">
        <v>109</v>
      </c>
    </row>
    <row r="15" spans="1:14" ht="16.5" customHeight="1">
      <c r="A15" s="10">
        <v>12</v>
      </c>
      <c r="B15" s="11">
        <v>861</v>
      </c>
      <c r="C15" s="11">
        <v>871</v>
      </c>
      <c r="D15" s="11">
        <v>881</v>
      </c>
      <c r="E15" s="11">
        <v>893</v>
      </c>
      <c r="F15" s="31">
        <v>904</v>
      </c>
      <c r="G15" s="31">
        <v>913</v>
      </c>
      <c r="H15" s="11">
        <v>920</v>
      </c>
      <c r="I15" s="11">
        <v>926</v>
      </c>
      <c r="J15" s="11">
        <v>931</v>
      </c>
      <c r="K15" s="11">
        <v>936</v>
      </c>
      <c r="L15" s="11">
        <v>940</v>
      </c>
      <c r="M15" s="11">
        <v>942</v>
      </c>
      <c r="N15" s="6" t="s">
        <v>110</v>
      </c>
    </row>
    <row r="16" spans="1:14" ht="16.5" customHeight="1">
      <c r="A16" s="10">
        <v>13</v>
      </c>
      <c r="B16" s="11">
        <v>858</v>
      </c>
      <c r="C16" s="11">
        <v>860</v>
      </c>
      <c r="D16" s="11">
        <v>862</v>
      </c>
      <c r="E16" s="11">
        <v>867</v>
      </c>
      <c r="F16" s="31">
        <v>878</v>
      </c>
      <c r="G16" s="31">
        <v>888</v>
      </c>
      <c r="H16" s="11">
        <v>898</v>
      </c>
      <c r="I16" s="11">
        <v>913</v>
      </c>
      <c r="J16" s="11">
        <v>928</v>
      </c>
      <c r="K16" s="11">
        <v>942</v>
      </c>
      <c r="L16" s="11">
        <v>960</v>
      </c>
      <c r="M16" s="11">
        <v>982</v>
      </c>
      <c r="N16" s="6" t="s">
        <v>111</v>
      </c>
    </row>
    <row r="17" spans="1:14" ht="16.5" customHeight="1">
      <c r="A17" s="10">
        <v>14</v>
      </c>
      <c r="B17" s="11">
        <v>364</v>
      </c>
      <c r="C17" s="11">
        <v>363</v>
      </c>
      <c r="D17" s="11">
        <v>362</v>
      </c>
      <c r="E17" s="11">
        <v>362</v>
      </c>
      <c r="F17" s="31">
        <v>362</v>
      </c>
      <c r="G17" s="31">
        <v>363</v>
      </c>
      <c r="H17" s="11">
        <v>364</v>
      </c>
      <c r="I17" s="11">
        <v>365</v>
      </c>
      <c r="J17" s="11">
        <v>367</v>
      </c>
      <c r="K17" s="11">
        <v>368</v>
      </c>
      <c r="L17" s="11">
        <v>371</v>
      </c>
      <c r="M17" s="11">
        <v>374</v>
      </c>
      <c r="N17" s="6" t="s">
        <v>112</v>
      </c>
    </row>
    <row r="18" spans="1:14" ht="16.5" customHeight="1">
      <c r="A18" s="10">
        <v>15</v>
      </c>
      <c r="B18" s="11">
        <v>384</v>
      </c>
      <c r="C18" s="11">
        <v>382</v>
      </c>
      <c r="D18" s="11">
        <v>379</v>
      </c>
      <c r="E18" s="11">
        <v>378</v>
      </c>
      <c r="F18" s="31">
        <v>376</v>
      </c>
      <c r="G18" s="31">
        <v>375</v>
      </c>
      <c r="H18" s="11">
        <v>374</v>
      </c>
      <c r="I18" s="11">
        <v>373</v>
      </c>
      <c r="J18" s="11">
        <v>372</v>
      </c>
      <c r="K18" s="11">
        <v>371</v>
      </c>
      <c r="L18" s="11">
        <v>372</v>
      </c>
      <c r="M18" s="11">
        <v>372</v>
      </c>
      <c r="N18" s="6" t="s">
        <v>113</v>
      </c>
    </row>
    <row r="19" spans="1:14" ht="16.5" customHeight="1">
      <c r="A19" s="10">
        <v>16</v>
      </c>
      <c r="B19" s="11">
        <v>524</v>
      </c>
      <c r="C19" s="11">
        <v>528</v>
      </c>
      <c r="D19" s="11">
        <v>535</v>
      </c>
      <c r="E19" s="11">
        <v>542</v>
      </c>
      <c r="F19" s="31">
        <v>551</v>
      </c>
      <c r="G19" s="31">
        <v>561</v>
      </c>
      <c r="H19" s="11">
        <v>569</v>
      </c>
      <c r="I19" s="11">
        <v>576</v>
      </c>
      <c r="J19" s="11">
        <v>583</v>
      </c>
      <c r="K19" s="11">
        <v>589</v>
      </c>
      <c r="L19" s="11">
        <v>598</v>
      </c>
      <c r="M19" s="11">
        <v>607</v>
      </c>
      <c r="N19" s="6" t="s">
        <v>114</v>
      </c>
    </row>
    <row r="20" spans="1:14" ht="16.5" customHeight="1">
      <c r="A20" s="10">
        <v>17</v>
      </c>
      <c r="B20" s="11">
        <v>147</v>
      </c>
      <c r="C20" s="11">
        <v>147</v>
      </c>
      <c r="D20" s="11">
        <v>146</v>
      </c>
      <c r="E20" s="11">
        <v>146</v>
      </c>
      <c r="F20" s="31">
        <v>146</v>
      </c>
      <c r="G20" s="31">
        <v>146</v>
      </c>
      <c r="H20" s="11">
        <v>146</v>
      </c>
      <c r="I20" s="11">
        <v>146</v>
      </c>
      <c r="J20" s="11">
        <v>146</v>
      </c>
      <c r="K20" s="11">
        <v>146</v>
      </c>
      <c r="L20" s="11">
        <v>147</v>
      </c>
      <c r="M20" s="11">
        <v>148</v>
      </c>
      <c r="N20" s="6" t="s">
        <v>115</v>
      </c>
    </row>
    <row r="21" spans="1:14" ht="16.5" customHeight="1">
      <c r="A21" s="10">
        <v>18</v>
      </c>
      <c r="B21" s="11">
        <v>209</v>
      </c>
      <c r="C21" s="11">
        <v>209</v>
      </c>
      <c r="D21" s="11">
        <v>209</v>
      </c>
      <c r="E21" s="11">
        <v>209</v>
      </c>
      <c r="F21" s="31">
        <v>209</v>
      </c>
      <c r="G21" s="31">
        <v>209</v>
      </c>
      <c r="H21" s="11">
        <v>210</v>
      </c>
      <c r="I21" s="11">
        <v>210</v>
      </c>
      <c r="J21" s="11">
        <v>211</v>
      </c>
      <c r="K21" s="11">
        <v>211</v>
      </c>
      <c r="L21" s="11">
        <v>212</v>
      </c>
      <c r="M21" s="11">
        <v>213</v>
      </c>
      <c r="N21" s="6" t="s">
        <v>116</v>
      </c>
    </row>
    <row r="22" spans="1:14" ht="16.5" customHeight="1">
      <c r="A22" s="10">
        <v>19</v>
      </c>
      <c r="B22" s="11">
        <v>544</v>
      </c>
      <c r="C22" s="11">
        <v>540</v>
      </c>
      <c r="D22" s="11">
        <v>537</v>
      </c>
      <c r="E22" s="11">
        <v>533</v>
      </c>
      <c r="F22" s="31">
        <v>531</v>
      </c>
      <c r="G22" s="31">
        <v>529</v>
      </c>
      <c r="H22" s="11">
        <v>526</v>
      </c>
      <c r="I22" s="11">
        <v>524</v>
      </c>
      <c r="J22" s="11">
        <v>521</v>
      </c>
      <c r="K22" s="11">
        <v>518</v>
      </c>
      <c r="L22" s="11">
        <v>515</v>
      </c>
      <c r="M22" s="11">
        <v>513</v>
      </c>
      <c r="N22" s="6" t="s">
        <v>117</v>
      </c>
    </row>
    <row r="23" spans="1:14" ht="16.5" customHeight="1">
      <c r="A23" s="10">
        <v>20</v>
      </c>
      <c r="B23" s="11">
        <v>432</v>
      </c>
      <c r="C23" s="11">
        <v>430</v>
      </c>
      <c r="D23" s="11">
        <v>428</v>
      </c>
      <c r="E23" s="11">
        <v>426</v>
      </c>
      <c r="F23" s="31">
        <v>425</v>
      </c>
      <c r="G23" s="31">
        <v>425</v>
      </c>
      <c r="H23" s="11">
        <v>426</v>
      </c>
      <c r="I23" s="11">
        <v>425</v>
      </c>
      <c r="J23" s="11">
        <v>423</v>
      </c>
      <c r="K23" s="11">
        <v>421</v>
      </c>
      <c r="L23" s="11">
        <v>418</v>
      </c>
      <c r="M23" s="11">
        <v>416</v>
      </c>
      <c r="N23" s="6" t="s">
        <v>118</v>
      </c>
    </row>
    <row r="24" spans="1:14" ht="16.5" customHeight="1">
      <c r="A24" s="10">
        <v>21</v>
      </c>
      <c r="B24" s="11">
        <v>270</v>
      </c>
      <c r="C24" s="11">
        <v>269</v>
      </c>
      <c r="D24" s="11">
        <v>268</v>
      </c>
      <c r="E24" s="11">
        <v>266</v>
      </c>
      <c r="F24" s="31">
        <v>266</v>
      </c>
      <c r="G24" s="31">
        <v>265</v>
      </c>
      <c r="H24" s="11">
        <v>265</v>
      </c>
      <c r="I24" s="11">
        <v>266</v>
      </c>
      <c r="J24" s="11">
        <v>266</v>
      </c>
      <c r="K24" s="11">
        <v>266</v>
      </c>
      <c r="L24" s="11">
        <v>268</v>
      </c>
      <c r="M24" s="11">
        <v>269</v>
      </c>
      <c r="N24" s="6" t="s">
        <v>119</v>
      </c>
    </row>
    <row r="25" spans="1:14" ht="16.5" customHeight="1">
      <c r="A25" s="10">
        <v>22</v>
      </c>
      <c r="B25" s="11">
        <v>1106</v>
      </c>
      <c r="C25" s="11">
        <v>1101</v>
      </c>
      <c r="D25" s="11">
        <v>1095</v>
      </c>
      <c r="E25" s="11">
        <v>1089</v>
      </c>
      <c r="F25" s="31">
        <v>1088</v>
      </c>
      <c r="G25" s="31">
        <v>1084</v>
      </c>
      <c r="H25" s="11">
        <v>1078</v>
      </c>
      <c r="I25" s="11">
        <v>1074</v>
      </c>
      <c r="J25" s="11">
        <v>1070</v>
      </c>
      <c r="K25" s="11">
        <v>1064</v>
      </c>
      <c r="L25" s="11">
        <v>1058</v>
      </c>
      <c r="M25" s="11">
        <v>1057</v>
      </c>
      <c r="N25" s="6" t="s">
        <v>120</v>
      </c>
    </row>
    <row r="26" spans="1:14" ht="16.5" customHeight="1">
      <c r="A26" s="10">
        <v>23</v>
      </c>
      <c r="B26" s="11">
        <v>439</v>
      </c>
      <c r="C26" s="11">
        <v>435</v>
      </c>
      <c r="D26" s="11">
        <v>431</v>
      </c>
      <c r="E26" s="11">
        <v>427</v>
      </c>
      <c r="F26" s="31">
        <v>424</v>
      </c>
      <c r="G26" s="31">
        <v>421</v>
      </c>
      <c r="H26" s="11">
        <v>419</v>
      </c>
      <c r="I26" s="11">
        <v>416</v>
      </c>
      <c r="J26" s="11">
        <v>412</v>
      </c>
      <c r="K26" s="11">
        <v>408</v>
      </c>
      <c r="L26" s="11">
        <v>405</v>
      </c>
      <c r="M26" s="11">
        <v>402</v>
      </c>
      <c r="N26" s="6" t="s">
        <v>121</v>
      </c>
    </row>
    <row r="27" spans="1:14" ht="16.5" customHeight="1">
      <c r="A27" s="10">
        <v>24</v>
      </c>
      <c r="B27" s="11">
        <v>351</v>
      </c>
      <c r="C27" s="11">
        <v>350</v>
      </c>
      <c r="D27" s="11">
        <v>349</v>
      </c>
      <c r="E27" s="11">
        <v>349</v>
      </c>
      <c r="F27" s="31">
        <v>349</v>
      </c>
      <c r="G27" s="31">
        <v>350</v>
      </c>
      <c r="H27" s="11">
        <v>351</v>
      </c>
      <c r="I27" s="11">
        <v>353</v>
      </c>
      <c r="J27" s="11">
        <v>354</v>
      </c>
      <c r="K27" s="11">
        <v>355</v>
      </c>
      <c r="L27" s="11">
        <v>356</v>
      </c>
      <c r="M27" s="11">
        <v>358</v>
      </c>
      <c r="N27" s="6" t="s">
        <v>122</v>
      </c>
    </row>
    <row r="28" spans="1:14" ht="16.5" customHeight="1">
      <c r="A28" s="10">
        <v>25</v>
      </c>
      <c r="B28" s="11">
        <v>283</v>
      </c>
      <c r="C28" s="11">
        <v>285</v>
      </c>
      <c r="D28" s="11">
        <v>288</v>
      </c>
      <c r="E28" s="11">
        <v>291</v>
      </c>
      <c r="F28" s="31">
        <v>294</v>
      </c>
      <c r="G28" s="31">
        <v>298</v>
      </c>
      <c r="H28" s="11">
        <v>302</v>
      </c>
      <c r="I28" s="11">
        <v>306</v>
      </c>
      <c r="J28" s="11">
        <v>311</v>
      </c>
      <c r="K28" s="11">
        <v>316</v>
      </c>
      <c r="L28" s="11">
        <v>320</v>
      </c>
      <c r="M28" s="11">
        <v>326</v>
      </c>
      <c r="N28" s="6" t="s">
        <v>123</v>
      </c>
    </row>
    <row r="29" spans="1:14" ht="16.5" customHeight="1">
      <c r="A29" s="10">
        <v>26</v>
      </c>
      <c r="B29" s="11">
        <v>279</v>
      </c>
      <c r="C29" s="11">
        <v>279</v>
      </c>
      <c r="D29" s="11">
        <v>280</v>
      </c>
      <c r="E29" s="11">
        <v>281</v>
      </c>
      <c r="F29" s="31">
        <v>282</v>
      </c>
      <c r="G29" s="31">
        <v>284</v>
      </c>
      <c r="H29" s="11">
        <v>286</v>
      </c>
      <c r="I29" s="11">
        <v>288</v>
      </c>
      <c r="J29" s="11">
        <v>289</v>
      </c>
      <c r="K29" s="11">
        <v>291</v>
      </c>
      <c r="L29" s="11">
        <v>293</v>
      </c>
      <c r="M29" s="11">
        <v>295</v>
      </c>
      <c r="N29" s="6" t="s">
        <v>124</v>
      </c>
    </row>
    <row r="30" spans="1:14" ht="16.5" customHeight="1">
      <c r="A30" s="10">
        <v>27</v>
      </c>
      <c r="B30" s="11">
        <v>139</v>
      </c>
      <c r="C30" s="11">
        <v>139</v>
      </c>
      <c r="D30" s="11">
        <v>139</v>
      </c>
      <c r="E30" s="11">
        <v>140</v>
      </c>
      <c r="F30" s="31">
        <v>140</v>
      </c>
      <c r="G30" s="31">
        <v>141</v>
      </c>
      <c r="H30" s="11">
        <v>142</v>
      </c>
      <c r="I30" s="11">
        <v>144</v>
      </c>
      <c r="J30" s="11">
        <v>145</v>
      </c>
      <c r="K30" s="11">
        <v>147</v>
      </c>
      <c r="L30" s="11">
        <v>148</v>
      </c>
      <c r="M30" s="11">
        <v>150</v>
      </c>
      <c r="N30" s="6" t="s">
        <v>125</v>
      </c>
    </row>
    <row r="31" spans="1:14" ht="16.5" customHeight="1">
      <c r="A31" s="10">
        <v>28</v>
      </c>
      <c r="B31" s="11">
        <v>343</v>
      </c>
      <c r="C31" s="11">
        <v>343</v>
      </c>
      <c r="D31" s="11">
        <v>344</v>
      </c>
      <c r="E31" s="11">
        <v>345</v>
      </c>
      <c r="F31" s="31">
        <v>347</v>
      </c>
      <c r="G31" s="31">
        <v>348</v>
      </c>
      <c r="H31" s="11">
        <v>351</v>
      </c>
      <c r="I31" s="11">
        <v>353</v>
      </c>
      <c r="J31" s="11">
        <v>355</v>
      </c>
      <c r="K31" s="11">
        <v>357</v>
      </c>
      <c r="L31" s="11">
        <v>359</v>
      </c>
      <c r="M31" s="11">
        <v>361</v>
      </c>
      <c r="N31" s="6" t="s">
        <v>126</v>
      </c>
    </row>
    <row r="32" spans="1:14" ht="16.5" customHeight="1">
      <c r="A32" s="10">
        <v>29</v>
      </c>
      <c r="B32" s="11">
        <v>191</v>
      </c>
      <c r="C32" s="11">
        <v>193</v>
      </c>
      <c r="D32" s="11">
        <v>195</v>
      </c>
      <c r="E32" s="11">
        <v>197</v>
      </c>
      <c r="F32" s="31">
        <v>198</v>
      </c>
      <c r="G32" s="31">
        <v>201</v>
      </c>
      <c r="H32" s="11">
        <v>203</v>
      </c>
      <c r="I32" s="11">
        <v>206</v>
      </c>
      <c r="J32" s="11">
        <v>210</v>
      </c>
      <c r="K32" s="11">
        <v>213</v>
      </c>
      <c r="L32" s="11">
        <v>216</v>
      </c>
      <c r="M32" s="11">
        <v>220</v>
      </c>
      <c r="N32" s="6" t="s">
        <v>127</v>
      </c>
    </row>
    <row r="33" spans="1:14" ht="16.5" customHeight="1">
      <c r="A33" s="10">
        <v>30</v>
      </c>
      <c r="B33" s="11">
        <v>241</v>
      </c>
      <c r="C33" s="11">
        <v>242</v>
      </c>
      <c r="D33" s="11">
        <v>243</v>
      </c>
      <c r="E33" s="11">
        <v>244</v>
      </c>
      <c r="F33" s="31">
        <v>245</v>
      </c>
      <c r="G33" s="31">
        <v>246</v>
      </c>
      <c r="H33" s="11">
        <v>248</v>
      </c>
      <c r="I33" s="11">
        <v>249</v>
      </c>
      <c r="J33" s="11">
        <v>250</v>
      </c>
      <c r="K33" s="11">
        <v>250</v>
      </c>
      <c r="L33" s="11">
        <v>251</v>
      </c>
      <c r="M33" s="11">
        <v>251</v>
      </c>
      <c r="N33" s="6" t="s">
        <v>128</v>
      </c>
    </row>
    <row r="34" spans="1:14" ht="16.5" customHeight="1">
      <c r="A34" s="10">
        <v>31</v>
      </c>
      <c r="B34" s="11">
        <v>249</v>
      </c>
      <c r="C34" s="11">
        <v>248</v>
      </c>
      <c r="D34" s="11">
        <v>247</v>
      </c>
      <c r="E34" s="11">
        <v>247</v>
      </c>
      <c r="F34" s="31">
        <v>247</v>
      </c>
      <c r="G34" s="31">
        <v>248</v>
      </c>
      <c r="H34" s="11">
        <v>248</v>
      </c>
      <c r="I34" s="11">
        <v>248</v>
      </c>
      <c r="J34" s="11">
        <v>248</v>
      </c>
      <c r="K34" s="11">
        <v>247</v>
      </c>
      <c r="L34" s="11">
        <v>247</v>
      </c>
      <c r="M34" s="11">
        <v>247</v>
      </c>
      <c r="N34" s="6" t="s">
        <v>129</v>
      </c>
    </row>
    <row r="35" spans="1:14" ht="16.5" customHeight="1">
      <c r="A35" s="10">
        <v>32</v>
      </c>
      <c r="B35" s="11">
        <v>209</v>
      </c>
      <c r="C35" s="11">
        <v>207</v>
      </c>
      <c r="D35" s="11">
        <v>206</v>
      </c>
      <c r="E35" s="11">
        <v>206</v>
      </c>
      <c r="F35" s="31">
        <v>206</v>
      </c>
      <c r="G35" s="31">
        <v>206</v>
      </c>
      <c r="H35" s="11">
        <v>207</v>
      </c>
      <c r="I35" s="11">
        <v>207</v>
      </c>
      <c r="J35" s="11">
        <v>206</v>
      </c>
      <c r="K35" s="11">
        <v>205</v>
      </c>
      <c r="L35" s="11">
        <v>204</v>
      </c>
      <c r="M35" s="11">
        <v>203</v>
      </c>
      <c r="N35" s="6" t="s">
        <v>130</v>
      </c>
    </row>
    <row r="36" spans="1:14" ht="16.5" customHeight="1">
      <c r="A36" s="10">
        <v>33</v>
      </c>
      <c r="B36" s="11">
        <v>266</v>
      </c>
      <c r="C36" s="11">
        <v>266</v>
      </c>
      <c r="D36" s="11">
        <v>265</v>
      </c>
      <c r="E36" s="11">
        <v>265</v>
      </c>
      <c r="F36" s="31">
        <v>265</v>
      </c>
      <c r="G36" s="31">
        <v>265</v>
      </c>
      <c r="H36" s="11">
        <v>266</v>
      </c>
      <c r="I36" s="11">
        <v>266</v>
      </c>
      <c r="J36" s="11">
        <v>266</v>
      </c>
      <c r="K36" s="11">
        <v>266</v>
      </c>
      <c r="L36" s="11">
        <v>266</v>
      </c>
      <c r="M36" s="11">
        <v>267</v>
      </c>
      <c r="N36" s="6" t="s">
        <v>131</v>
      </c>
    </row>
    <row r="37" spans="1:14" ht="16.5" customHeight="1">
      <c r="A37" s="10">
        <v>34</v>
      </c>
      <c r="B37" s="11">
        <v>456</v>
      </c>
      <c r="C37" s="11">
        <v>454</v>
      </c>
      <c r="D37" s="8">
        <v>454</v>
      </c>
      <c r="E37" s="8">
        <v>453</v>
      </c>
      <c r="F37" s="31">
        <v>454</v>
      </c>
      <c r="G37" s="31">
        <v>456</v>
      </c>
      <c r="H37" s="11">
        <v>458</v>
      </c>
      <c r="I37" s="11">
        <v>459</v>
      </c>
      <c r="J37" s="11">
        <v>460</v>
      </c>
      <c r="K37" s="11">
        <v>462</v>
      </c>
      <c r="L37" s="11">
        <v>464</v>
      </c>
      <c r="M37" s="11">
        <v>466</v>
      </c>
      <c r="N37" s="6" t="s">
        <v>132</v>
      </c>
    </row>
    <row r="38" spans="1:14" ht="16.5" customHeight="1">
      <c r="A38" s="10">
        <v>35</v>
      </c>
      <c r="B38" s="11">
        <v>399</v>
      </c>
      <c r="C38" s="11">
        <v>399</v>
      </c>
      <c r="D38" s="11">
        <v>400</v>
      </c>
      <c r="E38" s="11">
        <v>400</v>
      </c>
      <c r="F38" s="31">
        <v>401</v>
      </c>
      <c r="G38" s="31">
        <v>404</v>
      </c>
      <c r="H38" s="11">
        <v>407</v>
      </c>
      <c r="I38" s="11">
        <v>410</v>
      </c>
      <c r="J38" s="11">
        <v>412</v>
      </c>
      <c r="K38" s="11">
        <v>415</v>
      </c>
      <c r="L38" s="11">
        <v>418</v>
      </c>
      <c r="M38" s="11">
        <v>420</v>
      </c>
      <c r="N38" s="6" t="s">
        <v>133</v>
      </c>
    </row>
    <row r="39" spans="1:14" ht="16.5" customHeight="1">
      <c r="A39" s="10">
        <v>36</v>
      </c>
      <c r="B39" s="11">
        <v>282</v>
      </c>
      <c r="C39" s="11">
        <v>281</v>
      </c>
      <c r="D39" s="11">
        <v>279</v>
      </c>
      <c r="E39" s="11">
        <v>276</v>
      </c>
      <c r="F39" s="31">
        <v>275</v>
      </c>
      <c r="G39" s="31">
        <v>274</v>
      </c>
      <c r="H39" s="11">
        <v>272</v>
      </c>
      <c r="I39" s="11">
        <v>271</v>
      </c>
      <c r="J39" s="11">
        <v>270</v>
      </c>
      <c r="K39" s="11">
        <v>269</v>
      </c>
      <c r="L39" s="11">
        <v>268</v>
      </c>
      <c r="M39" s="11">
        <v>266</v>
      </c>
      <c r="N39" s="6" t="s">
        <v>134</v>
      </c>
    </row>
    <row r="40" spans="1:14" ht="16.5" customHeight="1">
      <c r="A40" s="10">
        <v>37</v>
      </c>
      <c r="B40" s="11">
        <v>434</v>
      </c>
      <c r="C40" s="11">
        <v>436</v>
      </c>
      <c r="D40" s="11">
        <v>437</v>
      </c>
      <c r="E40" s="11">
        <v>438</v>
      </c>
      <c r="F40" s="31">
        <v>440</v>
      </c>
      <c r="G40" s="31">
        <v>443</v>
      </c>
      <c r="H40" s="11">
        <v>447</v>
      </c>
      <c r="I40" s="11">
        <v>452</v>
      </c>
      <c r="J40" s="11">
        <v>456</v>
      </c>
      <c r="K40" s="11">
        <v>460</v>
      </c>
      <c r="L40" s="11">
        <v>463</v>
      </c>
      <c r="M40" s="11">
        <v>467</v>
      </c>
      <c r="N40" s="6" t="s">
        <v>135</v>
      </c>
    </row>
    <row r="41" spans="1:14" ht="16.5" customHeight="1">
      <c r="A41" s="10">
        <v>38</v>
      </c>
      <c r="B41" s="11">
        <v>332</v>
      </c>
      <c r="C41" s="11">
        <v>331</v>
      </c>
      <c r="D41" s="11">
        <v>331</v>
      </c>
      <c r="E41" s="11">
        <v>332</v>
      </c>
      <c r="F41" s="31">
        <v>332</v>
      </c>
      <c r="G41" s="31">
        <v>333</v>
      </c>
      <c r="H41" s="11">
        <v>333</v>
      </c>
      <c r="I41" s="11">
        <v>334</v>
      </c>
      <c r="J41" s="11">
        <v>334</v>
      </c>
      <c r="K41" s="11">
        <v>333</v>
      </c>
      <c r="L41" s="11">
        <v>334</v>
      </c>
      <c r="M41" s="11">
        <v>335</v>
      </c>
      <c r="N41" s="6" t="s">
        <v>136</v>
      </c>
    </row>
    <row r="42" spans="1:14" ht="16.5" customHeight="1">
      <c r="A42" s="10">
        <v>39</v>
      </c>
      <c r="B42" s="11">
        <v>329</v>
      </c>
      <c r="C42" s="11">
        <v>329</v>
      </c>
      <c r="D42" s="11">
        <v>330</v>
      </c>
      <c r="E42" s="11">
        <v>331</v>
      </c>
      <c r="F42" s="31">
        <v>333</v>
      </c>
      <c r="G42" s="31">
        <v>335</v>
      </c>
      <c r="H42" s="11">
        <v>337</v>
      </c>
      <c r="I42" s="11">
        <v>339</v>
      </c>
      <c r="J42" s="11">
        <v>341</v>
      </c>
      <c r="K42" s="11">
        <v>343</v>
      </c>
      <c r="L42" s="11">
        <v>345</v>
      </c>
      <c r="M42" s="11">
        <v>346</v>
      </c>
      <c r="N42" s="6" t="s">
        <v>137</v>
      </c>
    </row>
    <row r="43" spans="1:14" ht="16.5" customHeight="1">
      <c r="A43" s="10">
        <v>40</v>
      </c>
      <c r="B43" s="11">
        <v>402</v>
      </c>
      <c r="C43" s="11">
        <v>401</v>
      </c>
      <c r="D43" s="11">
        <v>401</v>
      </c>
      <c r="E43" s="11">
        <v>400</v>
      </c>
      <c r="F43" s="31">
        <v>402</v>
      </c>
      <c r="G43" s="31">
        <v>405</v>
      </c>
      <c r="H43" s="11">
        <v>407</v>
      </c>
      <c r="I43" s="11">
        <v>411</v>
      </c>
      <c r="J43" s="11">
        <v>414</v>
      </c>
      <c r="K43" s="11">
        <v>418</v>
      </c>
      <c r="L43" s="11">
        <v>422</v>
      </c>
      <c r="M43" s="11">
        <v>427</v>
      </c>
      <c r="N43" s="6" t="s">
        <v>138</v>
      </c>
    </row>
    <row r="44" spans="1:14" ht="16.5" customHeight="1">
      <c r="A44" s="10">
        <v>41</v>
      </c>
      <c r="B44" s="11">
        <v>153</v>
      </c>
      <c r="C44" s="11">
        <v>154</v>
      </c>
      <c r="D44" s="11">
        <v>156</v>
      </c>
      <c r="E44" s="11">
        <v>156</v>
      </c>
      <c r="F44" s="31">
        <v>158</v>
      </c>
      <c r="G44" s="31">
        <v>159</v>
      </c>
      <c r="H44" s="11">
        <v>161</v>
      </c>
      <c r="I44" s="11">
        <v>163</v>
      </c>
      <c r="J44" s="11">
        <v>165</v>
      </c>
      <c r="K44" s="11">
        <v>167</v>
      </c>
      <c r="L44" s="11">
        <v>168</v>
      </c>
      <c r="M44" s="11">
        <v>170</v>
      </c>
      <c r="N44" s="6" t="s">
        <v>139</v>
      </c>
    </row>
    <row r="45" spans="1:14" ht="16.5" customHeight="1">
      <c r="A45" s="10">
        <v>42</v>
      </c>
      <c r="B45" s="11">
        <v>349</v>
      </c>
      <c r="C45" s="11">
        <v>350</v>
      </c>
      <c r="D45" s="11">
        <v>352</v>
      </c>
      <c r="E45" s="11">
        <v>353</v>
      </c>
      <c r="F45" s="31">
        <v>354</v>
      </c>
      <c r="G45" s="31">
        <v>356</v>
      </c>
      <c r="H45" s="11">
        <v>359</v>
      </c>
      <c r="I45" s="11">
        <v>361</v>
      </c>
      <c r="J45" s="11">
        <v>361</v>
      </c>
      <c r="K45" s="11">
        <v>362</v>
      </c>
      <c r="L45" s="11">
        <v>362</v>
      </c>
      <c r="M45" s="11">
        <v>362</v>
      </c>
      <c r="N45" s="6" t="s">
        <v>140</v>
      </c>
    </row>
    <row r="46" spans="1:14" ht="16.5" customHeight="1">
      <c r="A46" s="10">
        <v>43</v>
      </c>
      <c r="B46" s="11">
        <v>443</v>
      </c>
      <c r="C46" s="11">
        <v>439</v>
      </c>
      <c r="D46" s="11">
        <v>436</v>
      </c>
      <c r="E46" s="11">
        <v>432</v>
      </c>
      <c r="F46" s="31">
        <v>432</v>
      </c>
      <c r="G46" s="31">
        <v>431</v>
      </c>
      <c r="H46" s="11">
        <v>432</v>
      </c>
      <c r="I46" s="11">
        <v>431</v>
      </c>
      <c r="J46" s="11">
        <v>430</v>
      </c>
      <c r="K46" s="11">
        <v>430</v>
      </c>
      <c r="L46" s="11">
        <v>429</v>
      </c>
      <c r="M46" s="11">
        <v>428</v>
      </c>
      <c r="N46" s="6" t="s">
        <v>141</v>
      </c>
    </row>
    <row r="47" spans="1:14" ht="16.5" customHeight="1">
      <c r="A47" s="10">
        <v>44</v>
      </c>
      <c r="B47" s="11">
        <v>771</v>
      </c>
      <c r="C47" s="11">
        <v>759</v>
      </c>
      <c r="D47" s="11">
        <v>749</v>
      </c>
      <c r="E47" s="11">
        <v>740</v>
      </c>
      <c r="F47" s="31">
        <v>736</v>
      </c>
      <c r="G47" s="31">
        <v>734</v>
      </c>
      <c r="H47" s="11">
        <v>734</v>
      </c>
      <c r="I47" s="11">
        <v>735</v>
      </c>
      <c r="J47" s="11">
        <v>737</v>
      </c>
      <c r="K47" s="11">
        <v>739</v>
      </c>
      <c r="L47" s="11">
        <v>740</v>
      </c>
      <c r="M47" s="11">
        <v>739</v>
      </c>
      <c r="N47" s="6" t="s">
        <v>142</v>
      </c>
    </row>
    <row r="48" spans="1:14" ht="16.5" customHeight="1">
      <c r="A48" s="10">
        <v>45</v>
      </c>
      <c r="B48" s="11">
        <v>307</v>
      </c>
      <c r="C48" s="11">
        <v>307</v>
      </c>
      <c r="D48" s="11">
        <v>308</v>
      </c>
      <c r="E48" s="11">
        <v>308</v>
      </c>
      <c r="F48" s="31">
        <v>310</v>
      </c>
      <c r="G48" s="31">
        <v>312</v>
      </c>
      <c r="H48" s="11">
        <v>314</v>
      </c>
      <c r="I48" s="11">
        <v>315</v>
      </c>
      <c r="J48" s="11">
        <v>315</v>
      </c>
      <c r="K48" s="11">
        <v>315</v>
      </c>
      <c r="L48" s="11">
        <v>316</v>
      </c>
      <c r="M48" s="11">
        <v>318</v>
      </c>
      <c r="N48" s="6" t="s">
        <v>143</v>
      </c>
    </row>
    <row r="49" spans="1:14" ht="16.5" customHeight="1">
      <c r="A49" s="10">
        <v>46</v>
      </c>
      <c r="B49" s="11">
        <v>360</v>
      </c>
      <c r="C49" s="11">
        <v>357</v>
      </c>
      <c r="D49" s="11">
        <v>355</v>
      </c>
      <c r="E49" s="11">
        <v>353</v>
      </c>
      <c r="F49" s="31">
        <v>352</v>
      </c>
      <c r="G49" s="31">
        <v>351</v>
      </c>
      <c r="H49" s="11">
        <v>351</v>
      </c>
      <c r="I49" s="11">
        <v>349</v>
      </c>
      <c r="J49" s="11">
        <v>346</v>
      </c>
      <c r="K49" s="11">
        <v>343</v>
      </c>
      <c r="L49" s="11">
        <v>341</v>
      </c>
      <c r="M49" s="11">
        <v>339</v>
      </c>
      <c r="N49" s="6" t="s">
        <v>144</v>
      </c>
    </row>
    <row r="50" spans="1:14" ht="16.5" customHeight="1">
      <c r="A50" s="10">
        <v>47</v>
      </c>
      <c r="B50" s="11">
        <v>238</v>
      </c>
      <c r="C50" s="11">
        <v>236</v>
      </c>
      <c r="D50" s="11">
        <v>235</v>
      </c>
      <c r="E50" s="11">
        <v>234</v>
      </c>
      <c r="F50" s="31">
        <v>234</v>
      </c>
      <c r="G50" s="31">
        <v>234</v>
      </c>
      <c r="H50" s="11">
        <v>234</v>
      </c>
      <c r="I50" s="11">
        <v>234</v>
      </c>
      <c r="J50" s="11">
        <v>235</v>
      </c>
      <c r="K50" s="11">
        <v>235</v>
      </c>
      <c r="L50" s="11">
        <v>236</v>
      </c>
      <c r="M50" s="11">
        <v>236</v>
      </c>
      <c r="N50" s="6" t="s">
        <v>145</v>
      </c>
    </row>
    <row r="51" spans="1:14" ht="16.5" customHeight="1">
      <c r="A51" s="10">
        <v>48</v>
      </c>
      <c r="B51" s="11">
        <v>275</v>
      </c>
      <c r="C51" s="11">
        <v>274</v>
      </c>
      <c r="D51" s="11">
        <v>274</v>
      </c>
      <c r="E51" s="11">
        <v>273</v>
      </c>
      <c r="F51" s="31">
        <v>273</v>
      </c>
      <c r="G51" s="31">
        <v>273</v>
      </c>
      <c r="H51" s="11">
        <v>274</v>
      </c>
      <c r="I51" s="11">
        <v>275</v>
      </c>
      <c r="J51" s="11">
        <v>276</v>
      </c>
      <c r="K51" s="11">
        <v>276</v>
      </c>
      <c r="L51" s="11">
        <v>277</v>
      </c>
      <c r="M51" s="11">
        <v>278</v>
      </c>
      <c r="N51" s="6" t="s">
        <v>146</v>
      </c>
    </row>
    <row r="52" spans="1:14" ht="16.5" customHeight="1">
      <c r="A52" s="10">
        <v>49</v>
      </c>
      <c r="B52" s="11">
        <v>246</v>
      </c>
      <c r="C52" s="11">
        <v>246</v>
      </c>
      <c r="D52" s="11">
        <v>245</v>
      </c>
      <c r="E52" s="11">
        <v>245</v>
      </c>
      <c r="F52" s="31">
        <v>245</v>
      </c>
      <c r="G52" s="31">
        <v>246</v>
      </c>
      <c r="H52" s="11">
        <v>246</v>
      </c>
      <c r="I52" s="11">
        <v>248</v>
      </c>
      <c r="J52" s="11">
        <v>250</v>
      </c>
      <c r="K52" s="11">
        <v>251</v>
      </c>
      <c r="L52" s="11">
        <v>253</v>
      </c>
      <c r="M52" s="11">
        <v>254</v>
      </c>
      <c r="N52" s="6" t="s">
        <v>147</v>
      </c>
    </row>
    <row r="53" spans="1:14" ht="16.5" customHeight="1">
      <c r="A53" s="10">
        <v>50</v>
      </c>
      <c r="B53" s="11">
        <v>411</v>
      </c>
      <c r="C53" s="11">
        <v>409</v>
      </c>
      <c r="D53" s="11">
        <v>407</v>
      </c>
      <c r="E53" s="11">
        <v>405</v>
      </c>
      <c r="F53" s="31">
        <v>404</v>
      </c>
      <c r="G53" s="31">
        <v>404</v>
      </c>
      <c r="H53" s="11">
        <v>403</v>
      </c>
      <c r="I53" s="11">
        <v>401</v>
      </c>
      <c r="J53" s="11">
        <v>398</v>
      </c>
      <c r="K53" s="11">
        <v>395</v>
      </c>
      <c r="L53" s="11">
        <v>394</v>
      </c>
      <c r="M53" s="11">
        <v>392</v>
      </c>
      <c r="N53" s="6" t="s">
        <v>148</v>
      </c>
    </row>
    <row r="54" spans="1:14" ht="16.5" customHeight="1">
      <c r="A54" s="10">
        <v>51</v>
      </c>
      <c r="B54" s="11">
        <v>368</v>
      </c>
      <c r="C54" s="11">
        <v>367</v>
      </c>
      <c r="D54" s="11">
        <v>367</v>
      </c>
      <c r="E54" s="11">
        <v>367</v>
      </c>
      <c r="F54" s="31">
        <v>368</v>
      </c>
      <c r="G54" s="31">
        <v>369</v>
      </c>
      <c r="H54" s="11">
        <v>370</v>
      </c>
      <c r="I54" s="11">
        <v>372</v>
      </c>
      <c r="J54" s="11">
        <v>373</v>
      </c>
      <c r="K54" s="11">
        <v>374</v>
      </c>
      <c r="L54" s="11">
        <v>375</v>
      </c>
      <c r="M54" s="11">
        <v>377</v>
      </c>
      <c r="N54" s="6" t="s">
        <v>149</v>
      </c>
    </row>
    <row r="55" spans="1:14" s="18" customFormat="1" ht="16.5" customHeight="1">
      <c r="A55" s="13">
        <v>52</v>
      </c>
      <c r="B55" s="12">
        <v>583</v>
      </c>
      <c r="C55" s="12">
        <v>585</v>
      </c>
      <c r="D55" s="12">
        <v>598</v>
      </c>
      <c r="E55" s="12">
        <v>612</v>
      </c>
      <c r="F55" s="36">
        <v>613</v>
      </c>
      <c r="G55" s="36">
        <v>616</v>
      </c>
      <c r="H55" s="12">
        <v>615</v>
      </c>
      <c r="I55" s="12">
        <v>610</v>
      </c>
      <c r="J55" s="12">
        <v>601</v>
      </c>
      <c r="K55" s="12">
        <v>591</v>
      </c>
      <c r="L55" s="12">
        <v>579</v>
      </c>
      <c r="M55" s="12">
        <v>571</v>
      </c>
      <c r="N55" s="6" t="s">
        <v>150</v>
      </c>
    </row>
    <row r="56" spans="1:14" s="18" customFormat="1" ht="16.5" customHeight="1">
      <c r="A56" s="13">
        <v>53</v>
      </c>
      <c r="B56" s="12">
        <v>777</v>
      </c>
      <c r="C56" s="12">
        <v>768</v>
      </c>
      <c r="D56" s="12">
        <v>760</v>
      </c>
      <c r="E56" s="12">
        <v>751</v>
      </c>
      <c r="F56" s="36">
        <v>745</v>
      </c>
      <c r="G56" s="36">
        <v>741</v>
      </c>
      <c r="H56" s="12">
        <v>738</v>
      </c>
      <c r="I56" s="12">
        <v>734</v>
      </c>
      <c r="J56" s="12">
        <v>728</v>
      </c>
      <c r="K56" s="12">
        <v>722</v>
      </c>
      <c r="L56" s="12">
        <v>717</v>
      </c>
      <c r="M56" s="12">
        <v>715</v>
      </c>
      <c r="N56" s="6" t="s">
        <v>151</v>
      </c>
    </row>
    <row r="57" spans="1:14" s="21" customFormat="1" ht="16.5" customHeight="1">
      <c r="A57" s="14">
        <v>54</v>
      </c>
      <c r="B57" s="19">
        <v>776</v>
      </c>
      <c r="C57" s="19">
        <v>769</v>
      </c>
      <c r="D57" s="19">
        <v>764</v>
      </c>
      <c r="E57" s="19">
        <v>758</v>
      </c>
      <c r="F57" s="278">
        <v>756</v>
      </c>
      <c r="G57" s="278">
        <v>755</v>
      </c>
      <c r="H57" s="19">
        <v>755</v>
      </c>
      <c r="I57" s="19">
        <v>755</v>
      </c>
      <c r="J57" s="19">
        <v>753</v>
      </c>
      <c r="K57" s="19">
        <v>750</v>
      </c>
      <c r="L57" s="19">
        <v>749</v>
      </c>
      <c r="M57" s="19">
        <v>750</v>
      </c>
      <c r="N57" s="20" t="s">
        <v>152</v>
      </c>
    </row>
    <row r="58" spans="1:14" ht="16.5" customHeight="1">
      <c r="A58" s="14">
        <v>55</v>
      </c>
      <c r="B58" s="11">
        <v>769</v>
      </c>
      <c r="C58" s="11">
        <v>763</v>
      </c>
      <c r="D58" s="11">
        <v>760</v>
      </c>
      <c r="E58" s="11">
        <v>754</v>
      </c>
      <c r="F58" s="31">
        <v>753</v>
      </c>
      <c r="G58" s="31">
        <v>754</v>
      </c>
      <c r="H58" s="11">
        <v>756</v>
      </c>
      <c r="I58" s="11">
        <v>757</v>
      </c>
      <c r="J58" s="11">
        <v>756</v>
      </c>
      <c r="K58" s="11">
        <v>754</v>
      </c>
      <c r="L58" s="11">
        <v>754</v>
      </c>
      <c r="M58" s="11">
        <v>757</v>
      </c>
      <c r="N58" s="6" t="s">
        <v>153</v>
      </c>
    </row>
    <row r="59" spans="1:14" ht="16.5" customHeight="1">
      <c r="A59" s="14">
        <v>56</v>
      </c>
      <c r="B59" s="11">
        <v>730</v>
      </c>
      <c r="C59" s="11">
        <v>718</v>
      </c>
      <c r="D59" s="11">
        <v>708</v>
      </c>
      <c r="E59" s="11">
        <v>697</v>
      </c>
      <c r="F59" s="31">
        <v>690</v>
      </c>
      <c r="G59" s="31">
        <v>685</v>
      </c>
      <c r="H59" s="11">
        <v>680</v>
      </c>
      <c r="I59" s="11">
        <v>677</v>
      </c>
      <c r="J59" s="11">
        <v>672</v>
      </c>
      <c r="K59" s="11">
        <v>665</v>
      </c>
      <c r="L59" s="11">
        <v>659</v>
      </c>
      <c r="M59" s="11">
        <v>654</v>
      </c>
      <c r="N59" s="6" t="s">
        <v>154</v>
      </c>
    </row>
    <row r="60" spans="1:14" s="21" customFormat="1" ht="16.5" customHeight="1">
      <c r="A60" s="14">
        <v>57</v>
      </c>
      <c r="B60" s="19">
        <v>842</v>
      </c>
      <c r="C60" s="19">
        <v>822</v>
      </c>
      <c r="D60" s="19">
        <v>803</v>
      </c>
      <c r="E60" s="19">
        <v>783</v>
      </c>
      <c r="F60" s="278">
        <v>766</v>
      </c>
      <c r="G60" s="278">
        <v>751</v>
      </c>
      <c r="H60" s="19">
        <v>736</v>
      </c>
      <c r="I60" s="19">
        <v>721</v>
      </c>
      <c r="J60" s="19">
        <v>704</v>
      </c>
      <c r="K60" s="19">
        <v>687</v>
      </c>
      <c r="L60" s="19">
        <v>670</v>
      </c>
      <c r="M60" s="19">
        <v>658</v>
      </c>
      <c r="N60" s="20" t="s">
        <v>155</v>
      </c>
    </row>
    <row r="61" spans="1:14" ht="16.5" customHeight="1">
      <c r="A61" s="14">
        <v>58</v>
      </c>
      <c r="B61" s="11">
        <v>491</v>
      </c>
      <c r="C61" s="11">
        <v>490</v>
      </c>
      <c r="D61" s="11">
        <v>489</v>
      </c>
      <c r="E61" s="11">
        <v>487</v>
      </c>
      <c r="F61" s="31">
        <v>487</v>
      </c>
      <c r="G61" s="31">
        <v>485</v>
      </c>
      <c r="H61" s="11">
        <v>483</v>
      </c>
      <c r="I61" s="11">
        <v>480</v>
      </c>
      <c r="J61" s="11">
        <v>473</v>
      </c>
      <c r="K61" s="11">
        <v>467</v>
      </c>
      <c r="L61" s="11">
        <v>463</v>
      </c>
      <c r="M61" s="11">
        <v>464</v>
      </c>
      <c r="N61" s="6" t="s">
        <v>156</v>
      </c>
    </row>
    <row r="62" spans="1:14" ht="16.5" customHeight="1">
      <c r="A62" s="14">
        <v>59</v>
      </c>
      <c r="B62" s="11">
        <v>800</v>
      </c>
      <c r="C62" s="11">
        <v>802</v>
      </c>
      <c r="D62" s="11">
        <v>804</v>
      </c>
      <c r="E62" s="11">
        <v>809</v>
      </c>
      <c r="F62" s="31">
        <v>818</v>
      </c>
      <c r="G62" s="31">
        <v>829</v>
      </c>
      <c r="H62" s="11">
        <v>840</v>
      </c>
      <c r="I62" s="11">
        <v>853</v>
      </c>
      <c r="J62" s="11">
        <v>865</v>
      </c>
      <c r="K62" s="11">
        <v>875</v>
      </c>
      <c r="L62" s="11">
        <v>881</v>
      </c>
      <c r="M62" s="11">
        <v>889</v>
      </c>
      <c r="N62" s="15" t="s">
        <v>239</v>
      </c>
    </row>
    <row r="63" spans="1:14" s="18" customFormat="1" ht="16.5" customHeight="1">
      <c r="A63" s="13">
        <v>60</v>
      </c>
      <c r="B63" s="12">
        <v>390</v>
      </c>
      <c r="C63" s="12">
        <v>390</v>
      </c>
      <c r="D63" s="12">
        <v>390</v>
      </c>
      <c r="E63" s="12">
        <v>390</v>
      </c>
      <c r="F63" s="36">
        <v>391</v>
      </c>
      <c r="G63" s="36">
        <v>391</v>
      </c>
      <c r="H63" s="12">
        <v>392</v>
      </c>
      <c r="I63" s="12">
        <v>392</v>
      </c>
      <c r="J63" s="12">
        <v>392</v>
      </c>
      <c r="K63" s="12">
        <v>392</v>
      </c>
      <c r="L63" s="12">
        <v>393</v>
      </c>
      <c r="M63" s="12">
        <v>395</v>
      </c>
      <c r="N63" s="6" t="s">
        <v>157</v>
      </c>
    </row>
    <row r="64" spans="1:14" ht="16.5" customHeight="1">
      <c r="A64" s="14">
        <v>61</v>
      </c>
      <c r="B64" s="11">
        <v>546</v>
      </c>
      <c r="C64" s="11">
        <v>543</v>
      </c>
      <c r="D64" s="11">
        <v>541</v>
      </c>
      <c r="E64" s="11">
        <v>538</v>
      </c>
      <c r="F64" s="31">
        <v>537</v>
      </c>
      <c r="G64" s="31">
        <v>534</v>
      </c>
      <c r="H64" s="11">
        <v>531</v>
      </c>
      <c r="I64" s="11">
        <v>528</v>
      </c>
      <c r="J64" s="11">
        <v>523</v>
      </c>
      <c r="K64" s="11">
        <v>518</v>
      </c>
      <c r="L64" s="11">
        <v>517</v>
      </c>
      <c r="M64" s="11">
        <v>516</v>
      </c>
      <c r="N64" s="6" t="s">
        <v>158</v>
      </c>
    </row>
    <row r="65" spans="1:14" ht="16.5" customHeight="1">
      <c r="A65" s="14">
        <v>62</v>
      </c>
      <c r="B65" s="11">
        <v>264</v>
      </c>
      <c r="C65" s="11">
        <v>272</v>
      </c>
      <c r="D65" s="11">
        <v>278</v>
      </c>
      <c r="E65" s="11">
        <v>285</v>
      </c>
      <c r="F65" s="31">
        <v>290</v>
      </c>
      <c r="G65" s="31">
        <v>295</v>
      </c>
      <c r="H65" s="11">
        <v>301</v>
      </c>
      <c r="I65" s="11">
        <v>305</v>
      </c>
      <c r="J65" s="11">
        <v>309</v>
      </c>
      <c r="K65" s="11">
        <v>313</v>
      </c>
      <c r="L65" s="11">
        <v>318</v>
      </c>
      <c r="M65" s="11">
        <v>323</v>
      </c>
      <c r="N65" s="6" t="s">
        <v>159</v>
      </c>
    </row>
    <row r="66" spans="1:14" ht="16.5" customHeight="1">
      <c r="A66" s="14">
        <v>63</v>
      </c>
      <c r="B66" s="11">
        <v>336</v>
      </c>
      <c r="C66" s="11">
        <v>336</v>
      </c>
      <c r="D66" s="11">
        <v>335</v>
      </c>
      <c r="E66" s="11">
        <v>335</v>
      </c>
      <c r="F66" s="31">
        <v>335</v>
      </c>
      <c r="G66" s="31">
        <v>335</v>
      </c>
      <c r="H66" s="11">
        <v>335</v>
      </c>
      <c r="I66" s="11">
        <v>335</v>
      </c>
      <c r="J66" s="11">
        <v>336</v>
      </c>
      <c r="K66" s="11">
        <v>336</v>
      </c>
      <c r="L66" s="11">
        <v>336</v>
      </c>
      <c r="M66" s="11">
        <v>337</v>
      </c>
      <c r="N66" s="6" t="s">
        <v>160</v>
      </c>
    </row>
    <row r="67" spans="1:14" s="21" customFormat="1" ht="16.5" customHeight="1">
      <c r="A67" s="14">
        <v>64</v>
      </c>
      <c r="B67" s="19">
        <v>334</v>
      </c>
      <c r="C67" s="19">
        <v>334</v>
      </c>
      <c r="D67" s="19">
        <v>334</v>
      </c>
      <c r="E67" s="19">
        <v>336</v>
      </c>
      <c r="F67" s="278">
        <v>337</v>
      </c>
      <c r="G67" s="278">
        <v>339</v>
      </c>
      <c r="H67" s="19">
        <v>341</v>
      </c>
      <c r="I67" s="19">
        <v>344</v>
      </c>
      <c r="J67" s="19">
        <v>347</v>
      </c>
      <c r="K67" s="19">
        <v>349</v>
      </c>
      <c r="L67" s="19">
        <v>352</v>
      </c>
      <c r="M67" s="19">
        <v>356</v>
      </c>
      <c r="N67" s="20" t="s">
        <v>161</v>
      </c>
    </row>
    <row r="68" spans="1:14" s="18" customFormat="1" ht="16.5" customHeight="1">
      <c r="A68" s="13">
        <v>65</v>
      </c>
      <c r="B68" s="12">
        <v>381</v>
      </c>
      <c r="C68" s="12">
        <v>383</v>
      </c>
      <c r="D68" s="12">
        <v>384</v>
      </c>
      <c r="E68" s="12">
        <v>386</v>
      </c>
      <c r="F68" s="36">
        <v>388</v>
      </c>
      <c r="G68" s="36">
        <v>391</v>
      </c>
      <c r="H68" s="12">
        <v>394</v>
      </c>
      <c r="I68" s="12">
        <v>396</v>
      </c>
      <c r="J68" s="12">
        <v>398</v>
      </c>
      <c r="K68" s="12">
        <v>401</v>
      </c>
      <c r="L68" s="12">
        <v>403</v>
      </c>
      <c r="M68" s="12">
        <v>406</v>
      </c>
      <c r="N68" s="6" t="s">
        <v>162</v>
      </c>
    </row>
    <row r="69" spans="1:14" ht="16.5" customHeight="1">
      <c r="A69" s="14">
        <v>66</v>
      </c>
      <c r="B69" s="11">
        <v>274</v>
      </c>
      <c r="C69" s="11">
        <v>277</v>
      </c>
      <c r="D69" s="11">
        <v>280</v>
      </c>
      <c r="E69" s="11">
        <v>283</v>
      </c>
      <c r="F69" s="31">
        <v>288</v>
      </c>
      <c r="G69" s="31">
        <v>294</v>
      </c>
      <c r="H69" s="11">
        <v>301</v>
      </c>
      <c r="I69" s="11">
        <v>309</v>
      </c>
      <c r="J69" s="11">
        <v>317</v>
      </c>
      <c r="K69" s="11">
        <v>324</v>
      </c>
      <c r="L69" s="11">
        <v>332</v>
      </c>
      <c r="M69" s="11">
        <v>339</v>
      </c>
      <c r="N69" s="6" t="s">
        <v>163</v>
      </c>
    </row>
    <row r="70" spans="1:14" ht="16.5" customHeight="1">
      <c r="A70" s="14">
        <v>67</v>
      </c>
      <c r="B70" s="11">
        <v>195</v>
      </c>
      <c r="C70" s="11">
        <v>195</v>
      </c>
      <c r="D70" s="11">
        <v>194</v>
      </c>
      <c r="E70" s="11">
        <v>194</v>
      </c>
      <c r="F70" s="31">
        <v>194</v>
      </c>
      <c r="G70" s="31">
        <v>193</v>
      </c>
      <c r="H70" s="11">
        <v>193</v>
      </c>
      <c r="I70" s="11">
        <v>193</v>
      </c>
      <c r="J70" s="11">
        <v>194</v>
      </c>
      <c r="K70" s="11">
        <v>194</v>
      </c>
      <c r="L70" s="11">
        <v>195</v>
      </c>
      <c r="M70" s="11">
        <v>196</v>
      </c>
      <c r="N70" s="6" t="s">
        <v>164</v>
      </c>
    </row>
    <row r="71" spans="1:14" ht="16.5" customHeight="1">
      <c r="A71" s="14">
        <v>68</v>
      </c>
      <c r="B71" s="11">
        <v>388</v>
      </c>
      <c r="C71" s="11">
        <v>388</v>
      </c>
      <c r="D71" s="11">
        <v>388</v>
      </c>
      <c r="E71" s="11">
        <v>389</v>
      </c>
      <c r="F71" s="31">
        <v>391</v>
      </c>
      <c r="G71" s="31">
        <v>393</v>
      </c>
      <c r="H71" s="11">
        <v>395</v>
      </c>
      <c r="I71" s="11">
        <v>398</v>
      </c>
      <c r="J71" s="11">
        <v>400</v>
      </c>
      <c r="K71" s="11">
        <v>402</v>
      </c>
      <c r="L71" s="11">
        <v>406</v>
      </c>
      <c r="M71" s="11">
        <v>410</v>
      </c>
      <c r="N71" s="6" t="s">
        <v>165</v>
      </c>
    </row>
    <row r="72" spans="1:14" ht="16.5" customHeight="1">
      <c r="A72" s="14">
        <v>69</v>
      </c>
      <c r="B72" s="11">
        <v>169</v>
      </c>
      <c r="C72" s="11">
        <v>170</v>
      </c>
      <c r="D72" s="11">
        <v>171</v>
      </c>
      <c r="E72" s="11">
        <v>172</v>
      </c>
      <c r="F72" s="31">
        <v>173</v>
      </c>
      <c r="G72" s="31">
        <v>174</v>
      </c>
      <c r="H72" s="11">
        <v>175</v>
      </c>
      <c r="I72" s="11">
        <v>176</v>
      </c>
      <c r="J72" s="11">
        <v>177</v>
      </c>
      <c r="K72" s="11">
        <v>179</v>
      </c>
      <c r="L72" s="11">
        <v>180</v>
      </c>
      <c r="M72" s="11">
        <v>182</v>
      </c>
      <c r="N72" s="6" t="s">
        <v>166</v>
      </c>
    </row>
    <row r="73" spans="1:14" s="21" customFormat="1" ht="16.5" customHeight="1">
      <c r="A73" s="14">
        <v>70</v>
      </c>
      <c r="B73" s="19">
        <v>620</v>
      </c>
      <c r="C73" s="19">
        <v>618</v>
      </c>
      <c r="D73" s="19">
        <v>618</v>
      </c>
      <c r="E73" s="19">
        <v>618</v>
      </c>
      <c r="F73" s="278">
        <v>622</v>
      </c>
      <c r="G73" s="278">
        <v>625</v>
      </c>
      <c r="H73" s="19">
        <v>628</v>
      </c>
      <c r="I73" s="19">
        <v>632</v>
      </c>
      <c r="J73" s="19">
        <v>635</v>
      </c>
      <c r="K73" s="19">
        <v>638</v>
      </c>
      <c r="L73" s="19">
        <v>645</v>
      </c>
      <c r="M73" s="19">
        <v>651</v>
      </c>
      <c r="N73" s="20" t="s">
        <v>167</v>
      </c>
    </row>
    <row r="74" spans="1:14" ht="16.5" customHeight="1">
      <c r="A74" s="14">
        <v>71</v>
      </c>
      <c r="B74" s="11">
        <v>335</v>
      </c>
      <c r="C74" s="11">
        <v>336</v>
      </c>
      <c r="D74" s="11">
        <v>338</v>
      </c>
      <c r="E74" s="11">
        <v>339</v>
      </c>
      <c r="F74" s="31">
        <v>341</v>
      </c>
      <c r="G74" s="31">
        <v>342</v>
      </c>
      <c r="H74" s="11">
        <v>344</v>
      </c>
      <c r="I74" s="11">
        <v>346</v>
      </c>
      <c r="J74" s="11">
        <v>348</v>
      </c>
      <c r="K74" s="11">
        <v>350</v>
      </c>
      <c r="L74" s="11">
        <v>352</v>
      </c>
      <c r="M74" s="11">
        <v>355</v>
      </c>
      <c r="N74" s="6" t="s">
        <v>168</v>
      </c>
    </row>
    <row r="75" spans="1:14" ht="16.5" customHeight="1">
      <c r="A75" s="14">
        <v>72</v>
      </c>
      <c r="B75" s="11">
        <v>384</v>
      </c>
      <c r="C75" s="11">
        <v>388</v>
      </c>
      <c r="D75" s="11">
        <v>390</v>
      </c>
      <c r="E75" s="11">
        <v>394</v>
      </c>
      <c r="F75" s="31">
        <v>397</v>
      </c>
      <c r="G75" s="31">
        <v>402</v>
      </c>
      <c r="H75" s="11">
        <v>407</v>
      </c>
      <c r="I75" s="11">
        <v>411</v>
      </c>
      <c r="J75" s="11">
        <v>415</v>
      </c>
      <c r="K75" s="11">
        <v>419</v>
      </c>
      <c r="L75" s="11">
        <v>424</v>
      </c>
      <c r="M75" s="11">
        <v>429</v>
      </c>
      <c r="N75" s="6" t="s">
        <v>169</v>
      </c>
    </row>
    <row r="76" spans="1:14" ht="16.5" customHeight="1">
      <c r="A76" s="14">
        <v>73</v>
      </c>
      <c r="B76" s="11">
        <v>322</v>
      </c>
      <c r="C76" s="11">
        <v>324</v>
      </c>
      <c r="D76" s="11">
        <v>325</v>
      </c>
      <c r="E76" s="11">
        <v>325</v>
      </c>
      <c r="F76" s="31">
        <v>326</v>
      </c>
      <c r="G76" s="31">
        <v>327</v>
      </c>
      <c r="H76" s="11">
        <v>328</v>
      </c>
      <c r="I76" s="11">
        <v>329</v>
      </c>
      <c r="J76" s="11">
        <v>331</v>
      </c>
      <c r="K76" s="11">
        <v>332</v>
      </c>
      <c r="L76" s="11">
        <v>334</v>
      </c>
      <c r="M76" s="11">
        <v>337</v>
      </c>
      <c r="N76" s="6" t="s">
        <v>170</v>
      </c>
    </row>
    <row r="77" spans="1:14" ht="16.5" customHeight="1">
      <c r="A77" s="14">
        <v>74</v>
      </c>
      <c r="B77" s="11">
        <v>481</v>
      </c>
      <c r="C77" s="11">
        <v>483</v>
      </c>
      <c r="D77" s="11">
        <v>485</v>
      </c>
      <c r="E77" s="11">
        <v>488</v>
      </c>
      <c r="F77" s="31">
        <v>491</v>
      </c>
      <c r="G77" s="31">
        <v>495</v>
      </c>
      <c r="H77" s="11">
        <v>498</v>
      </c>
      <c r="I77" s="11">
        <v>501</v>
      </c>
      <c r="J77" s="11">
        <v>503</v>
      </c>
      <c r="K77" s="11">
        <v>505</v>
      </c>
      <c r="L77" s="11">
        <v>506</v>
      </c>
      <c r="M77" s="11">
        <v>509</v>
      </c>
      <c r="N77" s="6" t="s">
        <v>171</v>
      </c>
    </row>
    <row r="78" spans="1:14" ht="16.5" customHeight="1">
      <c r="A78" s="14">
        <v>75</v>
      </c>
      <c r="B78" s="11">
        <v>416</v>
      </c>
      <c r="C78" s="11">
        <v>418</v>
      </c>
      <c r="D78" s="11">
        <v>419</v>
      </c>
      <c r="E78" s="11">
        <v>421</v>
      </c>
      <c r="F78" s="31">
        <v>423</v>
      </c>
      <c r="G78" s="31">
        <v>425</v>
      </c>
      <c r="H78" s="11">
        <v>428</v>
      </c>
      <c r="I78" s="11">
        <v>430</v>
      </c>
      <c r="J78" s="11">
        <v>432</v>
      </c>
      <c r="K78" s="11">
        <v>434</v>
      </c>
      <c r="L78" s="11">
        <v>437</v>
      </c>
      <c r="M78" s="11">
        <v>440</v>
      </c>
      <c r="N78" s="6" t="s">
        <v>172</v>
      </c>
    </row>
    <row r="79" spans="1:14" ht="16.5" customHeight="1">
      <c r="A79" s="14">
        <v>76</v>
      </c>
      <c r="B79" s="11">
        <v>481</v>
      </c>
      <c r="C79" s="11">
        <v>485</v>
      </c>
      <c r="D79" s="11">
        <v>490</v>
      </c>
      <c r="E79" s="11">
        <v>495</v>
      </c>
      <c r="F79" s="31">
        <v>500</v>
      </c>
      <c r="G79" s="31">
        <v>506</v>
      </c>
      <c r="H79" s="11">
        <v>512</v>
      </c>
      <c r="I79" s="11">
        <v>517</v>
      </c>
      <c r="J79" s="11">
        <v>520</v>
      </c>
      <c r="K79" s="11">
        <v>524</v>
      </c>
      <c r="L79" s="11">
        <v>525</v>
      </c>
      <c r="M79" s="11">
        <v>528</v>
      </c>
      <c r="N79" s="6" t="s">
        <v>173</v>
      </c>
    </row>
    <row r="80" spans="1:14" ht="16.5" customHeight="1">
      <c r="A80" s="14">
        <v>77</v>
      </c>
      <c r="B80" s="11">
        <v>595</v>
      </c>
      <c r="C80" s="11">
        <v>594</v>
      </c>
      <c r="D80" s="11">
        <v>593</v>
      </c>
      <c r="E80" s="11">
        <v>593</v>
      </c>
      <c r="F80" s="31">
        <v>593</v>
      </c>
      <c r="G80" s="31">
        <v>593</v>
      </c>
      <c r="H80" s="11">
        <v>592</v>
      </c>
      <c r="I80" s="11">
        <v>591</v>
      </c>
      <c r="J80" s="11">
        <v>589</v>
      </c>
      <c r="K80" s="11">
        <v>588</v>
      </c>
      <c r="L80" s="11">
        <v>587</v>
      </c>
      <c r="M80" s="11">
        <v>589</v>
      </c>
      <c r="N80" s="6" t="s">
        <v>174</v>
      </c>
    </row>
    <row r="81" spans="1:14" ht="16.5" customHeight="1">
      <c r="A81" s="14">
        <v>78</v>
      </c>
      <c r="B81" s="11">
        <v>317</v>
      </c>
      <c r="C81" s="11">
        <v>318</v>
      </c>
      <c r="D81" s="11">
        <v>319</v>
      </c>
      <c r="E81" s="11">
        <v>320</v>
      </c>
      <c r="F81" s="31">
        <v>322</v>
      </c>
      <c r="G81" s="31">
        <v>324</v>
      </c>
      <c r="H81" s="11">
        <v>327</v>
      </c>
      <c r="I81" s="11">
        <v>329</v>
      </c>
      <c r="J81" s="11">
        <v>332</v>
      </c>
      <c r="K81" s="11">
        <v>334</v>
      </c>
      <c r="L81" s="11">
        <v>336</v>
      </c>
      <c r="M81" s="11">
        <v>338</v>
      </c>
      <c r="N81" s="6" t="s">
        <v>175</v>
      </c>
    </row>
    <row r="82" spans="1:14" s="18" customFormat="1" ht="16.5" customHeight="1">
      <c r="A82" s="13">
        <v>79</v>
      </c>
      <c r="B82" s="12">
        <v>445</v>
      </c>
      <c r="C82" s="12">
        <v>442</v>
      </c>
      <c r="D82" s="12">
        <v>439</v>
      </c>
      <c r="E82" s="12">
        <v>436</v>
      </c>
      <c r="F82" s="36">
        <v>434</v>
      </c>
      <c r="G82" s="36">
        <v>432</v>
      </c>
      <c r="H82" s="12">
        <v>431</v>
      </c>
      <c r="I82" s="12">
        <v>430</v>
      </c>
      <c r="J82" s="12">
        <v>428</v>
      </c>
      <c r="K82" s="12">
        <v>427</v>
      </c>
      <c r="L82" s="12">
        <v>426</v>
      </c>
      <c r="M82" s="12">
        <v>428</v>
      </c>
      <c r="N82" s="6" t="s">
        <v>176</v>
      </c>
    </row>
    <row r="83" spans="1:14" ht="16.5" customHeight="1">
      <c r="A83" s="14">
        <v>80</v>
      </c>
      <c r="B83" s="11">
        <v>279</v>
      </c>
      <c r="C83" s="11">
        <v>278</v>
      </c>
      <c r="D83" s="11">
        <v>278</v>
      </c>
      <c r="E83" s="11">
        <v>278</v>
      </c>
      <c r="F83" s="31">
        <v>278</v>
      </c>
      <c r="G83" s="31">
        <v>279</v>
      </c>
      <c r="H83" s="11">
        <v>280</v>
      </c>
      <c r="I83" s="11">
        <v>282</v>
      </c>
      <c r="J83" s="11">
        <v>284</v>
      </c>
      <c r="K83" s="11">
        <v>285</v>
      </c>
      <c r="L83" s="11">
        <v>286</v>
      </c>
      <c r="M83" s="11">
        <v>287</v>
      </c>
      <c r="N83" s="6" t="s">
        <v>177</v>
      </c>
    </row>
    <row r="84" spans="1:14" ht="16.5" customHeight="1">
      <c r="A84" s="14">
        <v>81</v>
      </c>
      <c r="B84" s="11">
        <v>606</v>
      </c>
      <c r="C84" s="11">
        <v>600</v>
      </c>
      <c r="D84" s="11">
        <v>596</v>
      </c>
      <c r="E84" s="11">
        <v>593</v>
      </c>
      <c r="F84" s="31">
        <v>591</v>
      </c>
      <c r="G84" s="31">
        <v>589</v>
      </c>
      <c r="H84" s="11">
        <v>588</v>
      </c>
      <c r="I84" s="11">
        <v>588</v>
      </c>
      <c r="J84" s="11">
        <v>588</v>
      </c>
      <c r="K84" s="11">
        <v>587</v>
      </c>
      <c r="L84" s="11">
        <v>587</v>
      </c>
      <c r="M84" s="11">
        <v>590</v>
      </c>
      <c r="N84" s="6" t="s">
        <v>178</v>
      </c>
    </row>
    <row r="85" spans="1:14" ht="16.5" customHeight="1">
      <c r="A85" s="14">
        <v>82</v>
      </c>
      <c r="B85" s="11">
        <v>344</v>
      </c>
      <c r="C85" s="11">
        <v>343</v>
      </c>
      <c r="D85" s="11">
        <v>342</v>
      </c>
      <c r="E85" s="11">
        <v>341</v>
      </c>
      <c r="F85" s="31">
        <v>340</v>
      </c>
      <c r="G85" s="31">
        <v>340</v>
      </c>
      <c r="H85" s="11">
        <v>340</v>
      </c>
      <c r="I85" s="11">
        <v>340</v>
      </c>
      <c r="J85" s="11">
        <v>341</v>
      </c>
      <c r="K85" s="11">
        <v>341</v>
      </c>
      <c r="L85" s="11">
        <v>342</v>
      </c>
      <c r="M85" s="11">
        <v>344</v>
      </c>
      <c r="N85" s="6" t="s">
        <v>179</v>
      </c>
    </row>
    <row r="86" spans="1:14" ht="16.5" customHeight="1">
      <c r="A86" s="14">
        <v>83</v>
      </c>
      <c r="B86" s="11">
        <v>329</v>
      </c>
      <c r="C86" s="11">
        <v>330</v>
      </c>
      <c r="D86" s="11">
        <v>330</v>
      </c>
      <c r="E86" s="11">
        <v>329</v>
      </c>
      <c r="F86" s="31">
        <v>328</v>
      </c>
      <c r="G86" s="31">
        <v>328</v>
      </c>
      <c r="H86" s="11">
        <v>328</v>
      </c>
      <c r="I86" s="11">
        <v>327</v>
      </c>
      <c r="J86" s="11">
        <v>326</v>
      </c>
      <c r="K86" s="11">
        <v>325</v>
      </c>
      <c r="L86" s="11">
        <v>324</v>
      </c>
      <c r="M86" s="11">
        <v>325</v>
      </c>
      <c r="N86" s="6" t="s">
        <v>180</v>
      </c>
    </row>
    <row r="87" spans="1:14" ht="16.5" customHeight="1">
      <c r="A87" s="14">
        <v>84</v>
      </c>
      <c r="B87" s="19">
        <v>534</v>
      </c>
      <c r="C87" s="19">
        <v>530</v>
      </c>
      <c r="D87" s="19">
        <v>525</v>
      </c>
      <c r="E87" s="19">
        <v>520</v>
      </c>
      <c r="F87" s="278">
        <v>518</v>
      </c>
      <c r="G87" s="278">
        <v>515</v>
      </c>
      <c r="H87" s="19">
        <v>514</v>
      </c>
      <c r="I87" s="19">
        <v>513</v>
      </c>
      <c r="J87" s="19">
        <v>510</v>
      </c>
      <c r="K87" s="19">
        <v>509</v>
      </c>
      <c r="L87" s="19">
        <v>509</v>
      </c>
      <c r="M87" s="19">
        <v>512</v>
      </c>
      <c r="N87" s="6" t="s">
        <v>181</v>
      </c>
    </row>
    <row r="88" spans="1:14" ht="16.5" customHeight="1">
      <c r="A88" s="14">
        <v>85</v>
      </c>
      <c r="B88" s="11">
        <v>717</v>
      </c>
      <c r="C88" s="11">
        <v>711</v>
      </c>
      <c r="D88" s="11">
        <v>704</v>
      </c>
      <c r="E88" s="11">
        <v>698</v>
      </c>
      <c r="F88" s="31">
        <v>695</v>
      </c>
      <c r="G88" s="31">
        <v>693</v>
      </c>
      <c r="H88" s="11">
        <v>692</v>
      </c>
      <c r="I88" s="11">
        <v>692</v>
      </c>
      <c r="J88" s="11">
        <v>690</v>
      </c>
      <c r="K88" s="11">
        <v>689</v>
      </c>
      <c r="L88" s="11">
        <v>690</v>
      </c>
      <c r="M88" s="11">
        <v>694</v>
      </c>
      <c r="N88" s="6" t="s">
        <v>182</v>
      </c>
    </row>
    <row r="89" spans="1:14" ht="16.5" customHeight="1">
      <c r="A89" s="14">
        <v>86</v>
      </c>
      <c r="B89" s="16">
        <v>481</v>
      </c>
      <c r="C89" s="16">
        <v>478</v>
      </c>
      <c r="D89" s="11">
        <v>474</v>
      </c>
      <c r="E89" s="11">
        <v>470</v>
      </c>
      <c r="F89" s="31">
        <v>467</v>
      </c>
      <c r="G89" s="31">
        <v>465</v>
      </c>
      <c r="H89" s="11">
        <v>463</v>
      </c>
      <c r="I89" s="11">
        <v>461</v>
      </c>
      <c r="J89" s="11">
        <v>459</v>
      </c>
      <c r="K89" s="11">
        <v>457</v>
      </c>
      <c r="L89" s="11">
        <v>457</v>
      </c>
      <c r="M89" s="11">
        <v>460</v>
      </c>
      <c r="N89" s="6" t="s">
        <v>181</v>
      </c>
    </row>
    <row r="90" spans="1:14" ht="16.5" customHeight="1">
      <c r="A90" s="14">
        <v>87</v>
      </c>
      <c r="B90" s="11">
        <v>430</v>
      </c>
      <c r="C90" s="11">
        <v>424</v>
      </c>
      <c r="D90" s="11">
        <v>419</v>
      </c>
      <c r="E90" s="11">
        <v>412</v>
      </c>
      <c r="F90" s="31">
        <v>406</v>
      </c>
      <c r="G90" s="31">
        <v>400</v>
      </c>
      <c r="H90" s="11">
        <v>393</v>
      </c>
      <c r="I90" s="11">
        <v>387</v>
      </c>
      <c r="J90" s="11">
        <v>380</v>
      </c>
      <c r="K90" s="11">
        <v>374</v>
      </c>
      <c r="L90" s="11">
        <v>370</v>
      </c>
      <c r="M90" s="11">
        <v>367</v>
      </c>
      <c r="N90" s="6" t="s">
        <v>183</v>
      </c>
    </row>
    <row r="91" spans="1:14" s="18" customFormat="1" ht="16.5" customHeight="1">
      <c r="A91" s="13">
        <v>88</v>
      </c>
      <c r="B91" s="36">
        <v>209</v>
      </c>
      <c r="C91" s="36">
        <v>210</v>
      </c>
      <c r="D91" s="36">
        <v>211</v>
      </c>
      <c r="E91" s="36">
        <v>212</v>
      </c>
      <c r="F91" s="36">
        <v>214</v>
      </c>
      <c r="G91" s="36">
        <v>215</v>
      </c>
      <c r="H91" s="12">
        <v>217</v>
      </c>
      <c r="I91" s="12">
        <v>219</v>
      </c>
      <c r="J91" s="12">
        <v>221</v>
      </c>
      <c r="K91" s="12">
        <v>222</v>
      </c>
      <c r="L91" s="12">
        <v>224</v>
      </c>
      <c r="M91" s="12">
        <v>226</v>
      </c>
      <c r="N91" s="6" t="s">
        <v>184</v>
      </c>
    </row>
    <row r="92" spans="1:14" ht="16.5" customHeight="1">
      <c r="A92" s="14">
        <v>89</v>
      </c>
      <c r="B92" s="11">
        <v>68</v>
      </c>
      <c r="C92" s="11">
        <v>69</v>
      </c>
      <c r="D92" s="11">
        <v>70</v>
      </c>
      <c r="E92" s="11">
        <v>70</v>
      </c>
      <c r="F92" s="31">
        <v>71</v>
      </c>
      <c r="G92" s="31">
        <v>72</v>
      </c>
      <c r="H92" s="11">
        <v>73</v>
      </c>
      <c r="I92" s="11">
        <v>74</v>
      </c>
      <c r="J92" s="11">
        <v>76</v>
      </c>
      <c r="K92" s="11">
        <v>77</v>
      </c>
      <c r="L92" s="11">
        <v>79</v>
      </c>
      <c r="M92" s="11">
        <v>80</v>
      </c>
      <c r="N92" s="6" t="s">
        <v>185</v>
      </c>
    </row>
    <row r="93" spans="1:14" ht="16.5" customHeight="1">
      <c r="A93" s="14">
        <v>90</v>
      </c>
      <c r="B93" s="11">
        <v>207</v>
      </c>
      <c r="C93" s="11">
        <v>209</v>
      </c>
      <c r="D93" s="11">
        <v>211</v>
      </c>
      <c r="E93" s="11">
        <v>213</v>
      </c>
      <c r="F93" s="31">
        <v>214</v>
      </c>
      <c r="G93" s="279">
        <v>217</v>
      </c>
      <c r="H93" s="11">
        <v>220</v>
      </c>
      <c r="I93" s="11">
        <v>224</v>
      </c>
      <c r="J93" s="11">
        <v>228</v>
      </c>
      <c r="K93" s="11">
        <v>232</v>
      </c>
      <c r="L93" s="11">
        <v>236</v>
      </c>
      <c r="M93" s="17">
        <v>240</v>
      </c>
      <c r="N93" s="6" t="s">
        <v>186</v>
      </c>
    </row>
    <row r="94" spans="1:14" ht="16.5" customHeight="1">
      <c r="A94" s="14">
        <v>91</v>
      </c>
      <c r="B94" s="31">
        <v>506</v>
      </c>
      <c r="C94" s="31">
        <v>508</v>
      </c>
      <c r="D94" s="31">
        <v>510</v>
      </c>
      <c r="E94" s="31">
        <v>511</v>
      </c>
      <c r="F94" s="31">
        <v>514</v>
      </c>
      <c r="G94" s="31">
        <v>515</v>
      </c>
      <c r="H94" s="11">
        <v>517</v>
      </c>
      <c r="I94" s="11">
        <v>519</v>
      </c>
      <c r="J94" s="11">
        <v>520</v>
      </c>
      <c r="K94" s="11">
        <v>519</v>
      </c>
      <c r="L94" s="11">
        <v>518</v>
      </c>
      <c r="M94" s="11">
        <v>520</v>
      </c>
      <c r="N94" s="6" t="s">
        <v>187</v>
      </c>
    </row>
    <row r="95" spans="1:14" s="18" customFormat="1" ht="16.5" customHeight="1">
      <c r="A95" s="13">
        <v>92</v>
      </c>
      <c r="B95" s="12">
        <v>373</v>
      </c>
      <c r="C95" s="12">
        <v>373</v>
      </c>
      <c r="D95" s="12">
        <v>372</v>
      </c>
      <c r="E95" s="12">
        <v>372</v>
      </c>
      <c r="F95" s="36">
        <v>372</v>
      </c>
      <c r="G95" s="36">
        <v>373</v>
      </c>
      <c r="H95" s="12">
        <v>374</v>
      </c>
      <c r="I95" s="12">
        <v>376</v>
      </c>
      <c r="J95" s="12">
        <v>378</v>
      </c>
      <c r="K95" s="12">
        <v>380</v>
      </c>
      <c r="L95" s="12">
        <v>382</v>
      </c>
      <c r="M95" s="12">
        <v>384</v>
      </c>
      <c r="N95" s="6" t="s">
        <v>188</v>
      </c>
    </row>
    <row r="96" spans="1:14" s="21" customFormat="1" ht="16.5" customHeight="1">
      <c r="A96" s="14">
        <v>93</v>
      </c>
      <c r="B96" s="19">
        <v>320</v>
      </c>
      <c r="C96" s="19">
        <v>322</v>
      </c>
      <c r="D96" s="19">
        <v>323</v>
      </c>
      <c r="E96" s="19">
        <v>323</v>
      </c>
      <c r="F96" s="278">
        <v>325</v>
      </c>
      <c r="G96" s="278">
        <v>327</v>
      </c>
      <c r="H96" s="19">
        <v>330</v>
      </c>
      <c r="I96" s="19">
        <v>332</v>
      </c>
      <c r="J96" s="19">
        <v>335</v>
      </c>
      <c r="K96" s="19">
        <v>337</v>
      </c>
      <c r="L96" s="19">
        <v>340</v>
      </c>
      <c r="M96" s="19">
        <v>343</v>
      </c>
      <c r="N96" s="20" t="s">
        <v>189</v>
      </c>
    </row>
    <row r="97" spans="1:14" ht="16.5" customHeight="1">
      <c r="A97" s="14">
        <v>94</v>
      </c>
      <c r="B97" s="11">
        <v>391</v>
      </c>
      <c r="C97" s="11">
        <v>393</v>
      </c>
      <c r="D97" s="11">
        <v>394</v>
      </c>
      <c r="E97" s="11">
        <v>395</v>
      </c>
      <c r="F97" s="31">
        <v>396</v>
      </c>
      <c r="G97" s="31">
        <v>397</v>
      </c>
      <c r="H97" s="11">
        <v>399</v>
      </c>
      <c r="I97" s="11">
        <v>401</v>
      </c>
      <c r="J97" s="11">
        <v>405</v>
      </c>
      <c r="K97" s="11">
        <v>408</v>
      </c>
      <c r="L97" s="11">
        <v>411</v>
      </c>
      <c r="M97" s="11">
        <v>414</v>
      </c>
      <c r="N97" s="6" t="s">
        <v>190</v>
      </c>
    </row>
    <row r="98" spans="1:14" ht="16.5" customHeight="1">
      <c r="A98" s="14">
        <v>95</v>
      </c>
      <c r="B98" s="11">
        <v>502</v>
      </c>
      <c r="C98" s="11">
        <v>496</v>
      </c>
      <c r="D98" s="11">
        <v>491</v>
      </c>
      <c r="E98" s="11">
        <v>486</v>
      </c>
      <c r="F98" s="31">
        <v>482</v>
      </c>
      <c r="G98" s="31">
        <v>478</v>
      </c>
      <c r="H98" s="11">
        <v>476</v>
      </c>
      <c r="I98" s="11">
        <v>476</v>
      </c>
      <c r="J98" s="11">
        <v>475</v>
      </c>
      <c r="K98" s="11">
        <v>473</v>
      </c>
      <c r="L98" s="11">
        <v>471</v>
      </c>
      <c r="M98" s="11">
        <v>472</v>
      </c>
      <c r="N98" s="6" t="s">
        <v>191</v>
      </c>
    </row>
    <row r="99" spans="1:14" s="18" customFormat="1" ht="16.5" customHeight="1">
      <c r="A99" s="13">
        <v>96</v>
      </c>
      <c r="B99" s="12">
        <v>515</v>
      </c>
      <c r="C99" s="12">
        <v>508</v>
      </c>
      <c r="D99" s="12">
        <v>502</v>
      </c>
      <c r="E99" s="12">
        <v>495</v>
      </c>
      <c r="F99" s="36">
        <v>489</v>
      </c>
      <c r="G99" s="36">
        <v>483</v>
      </c>
      <c r="H99" s="12">
        <v>477</v>
      </c>
      <c r="I99" s="12">
        <v>471</v>
      </c>
      <c r="J99" s="12">
        <v>464</v>
      </c>
      <c r="K99" s="12">
        <v>456</v>
      </c>
      <c r="L99" s="12">
        <v>449</v>
      </c>
      <c r="M99" s="12">
        <v>443</v>
      </c>
      <c r="N99" s="6" t="s">
        <v>192</v>
      </c>
    </row>
    <row r="100" spans="1:14" s="21" customFormat="1" ht="16.5" customHeight="1">
      <c r="A100" s="14">
        <v>97</v>
      </c>
      <c r="B100" s="19">
        <v>925</v>
      </c>
      <c r="C100" s="19">
        <v>906</v>
      </c>
      <c r="D100" s="19">
        <v>890</v>
      </c>
      <c r="E100" s="19">
        <v>871</v>
      </c>
      <c r="F100" s="278">
        <v>856</v>
      </c>
      <c r="G100" s="278">
        <v>841</v>
      </c>
      <c r="H100" s="19">
        <v>825</v>
      </c>
      <c r="I100" s="19">
        <v>812</v>
      </c>
      <c r="J100" s="19">
        <v>795</v>
      </c>
      <c r="K100" s="19">
        <v>777</v>
      </c>
      <c r="L100" s="19">
        <v>762</v>
      </c>
      <c r="M100" s="19">
        <v>751</v>
      </c>
      <c r="N100" s="20" t="s">
        <v>193</v>
      </c>
    </row>
    <row r="101" spans="1:14" ht="16.5" customHeight="1">
      <c r="A101" s="14">
        <v>98</v>
      </c>
      <c r="B101" s="11">
        <v>450</v>
      </c>
      <c r="C101" s="11">
        <v>449</v>
      </c>
      <c r="D101" s="11">
        <v>447</v>
      </c>
      <c r="E101" s="11">
        <v>446</v>
      </c>
      <c r="F101" s="31">
        <v>444</v>
      </c>
      <c r="G101" s="31">
        <v>441</v>
      </c>
      <c r="H101" s="11">
        <v>438</v>
      </c>
      <c r="I101" s="11">
        <v>435</v>
      </c>
      <c r="J101" s="11">
        <v>429</v>
      </c>
      <c r="K101" s="11">
        <v>422</v>
      </c>
      <c r="L101" s="11">
        <v>414</v>
      </c>
      <c r="M101" s="11">
        <v>407</v>
      </c>
      <c r="N101" s="6" t="s">
        <v>194</v>
      </c>
    </row>
    <row r="102" spans="1:14" s="18" customFormat="1" ht="16.5" customHeight="1">
      <c r="A102" s="13">
        <v>99</v>
      </c>
      <c r="B102" s="12">
        <v>396</v>
      </c>
      <c r="C102" s="12">
        <v>397</v>
      </c>
      <c r="D102" s="12">
        <v>398</v>
      </c>
      <c r="E102" s="12">
        <v>400</v>
      </c>
      <c r="F102" s="36">
        <v>403</v>
      </c>
      <c r="G102" s="36">
        <v>406</v>
      </c>
      <c r="H102" s="12">
        <v>409</v>
      </c>
      <c r="I102" s="12">
        <v>415</v>
      </c>
      <c r="J102" s="12">
        <v>420</v>
      </c>
      <c r="K102" s="12">
        <v>424</v>
      </c>
      <c r="L102" s="12">
        <v>429</v>
      </c>
      <c r="M102" s="12">
        <v>434</v>
      </c>
      <c r="N102" s="6" t="s">
        <v>195</v>
      </c>
    </row>
    <row r="103" spans="1:14" ht="16.5" customHeight="1">
      <c r="A103" s="14">
        <v>100</v>
      </c>
      <c r="B103" s="11">
        <v>403</v>
      </c>
      <c r="C103" s="11">
        <v>404</v>
      </c>
      <c r="D103" s="11">
        <v>406</v>
      </c>
      <c r="E103" s="11">
        <v>408</v>
      </c>
      <c r="F103" s="31">
        <v>412</v>
      </c>
      <c r="G103" s="31">
        <v>415</v>
      </c>
      <c r="H103" s="11">
        <v>419</v>
      </c>
      <c r="I103" s="11">
        <v>425</v>
      </c>
      <c r="J103" s="11">
        <v>431</v>
      </c>
      <c r="K103" s="11">
        <v>436</v>
      </c>
      <c r="L103" s="11">
        <v>442</v>
      </c>
      <c r="M103" s="11">
        <v>448</v>
      </c>
      <c r="N103" s="6" t="s">
        <v>196</v>
      </c>
    </row>
    <row r="104" spans="1:14" s="21" customFormat="1" ht="16.5" customHeight="1">
      <c r="A104" s="14">
        <v>101</v>
      </c>
      <c r="B104" s="19">
        <v>218</v>
      </c>
      <c r="C104" s="19">
        <v>219</v>
      </c>
      <c r="D104" s="19">
        <v>220</v>
      </c>
      <c r="E104" s="19">
        <v>221</v>
      </c>
      <c r="F104" s="278">
        <v>223</v>
      </c>
      <c r="G104" s="278">
        <v>226</v>
      </c>
      <c r="H104" s="19">
        <v>228</v>
      </c>
      <c r="I104" s="19">
        <v>231</v>
      </c>
      <c r="J104" s="19">
        <v>233</v>
      </c>
      <c r="K104" s="19">
        <v>235</v>
      </c>
      <c r="L104" s="19">
        <v>238</v>
      </c>
      <c r="M104" s="19">
        <v>241</v>
      </c>
      <c r="N104" s="20" t="s">
        <v>197</v>
      </c>
    </row>
    <row r="105" spans="1:14" ht="16.5" customHeight="1">
      <c r="A105" s="14">
        <v>102</v>
      </c>
      <c r="B105" s="11">
        <v>497</v>
      </c>
      <c r="C105" s="11">
        <v>499</v>
      </c>
      <c r="D105" s="11">
        <v>501</v>
      </c>
      <c r="E105" s="11">
        <v>505</v>
      </c>
      <c r="F105" s="31">
        <v>510</v>
      </c>
      <c r="G105" s="31">
        <v>516</v>
      </c>
      <c r="H105" s="11">
        <v>523</v>
      </c>
      <c r="I105" s="11">
        <v>531</v>
      </c>
      <c r="J105" s="11">
        <v>541</v>
      </c>
      <c r="K105" s="11">
        <v>549</v>
      </c>
      <c r="L105" s="17">
        <v>557</v>
      </c>
      <c r="M105" s="17">
        <v>566</v>
      </c>
      <c r="N105" s="6" t="s">
        <v>198</v>
      </c>
    </row>
    <row r="106" spans="1:14" ht="16.5" customHeight="1">
      <c r="A106" s="14">
        <v>103</v>
      </c>
      <c r="B106" s="11">
        <v>389</v>
      </c>
      <c r="C106" s="11">
        <v>390</v>
      </c>
      <c r="D106" s="11">
        <v>391</v>
      </c>
      <c r="E106" s="11">
        <v>392</v>
      </c>
      <c r="F106" s="31">
        <v>394</v>
      </c>
      <c r="G106" s="31">
        <v>395</v>
      </c>
      <c r="H106" s="11">
        <v>397</v>
      </c>
      <c r="I106" s="11">
        <v>401</v>
      </c>
      <c r="J106" s="11">
        <v>405</v>
      </c>
      <c r="K106" s="11">
        <v>408</v>
      </c>
      <c r="L106" s="11">
        <v>412</v>
      </c>
      <c r="M106" s="11">
        <v>417</v>
      </c>
      <c r="N106" s="6" t="s">
        <v>199</v>
      </c>
    </row>
    <row r="107" spans="1:14" s="21" customFormat="1" ht="16.5" customHeight="1">
      <c r="A107" s="14">
        <v>104</v>
      </c>
      <c r="B107" s="19">
        <v>363</v>
      </c>
      <c r="C107" s="19">
        <v>364</v>
      </c>
      <c r="D107" s="19">
        <v>364</v>
      </c>
      <c r="E107" s="19">
        <v>364</v>
      </c>
      <c r="F107" s="278">
        <v>366</v>
      </c>
      <c r="G107" s="278">
        <v>366</v>
      </c>
      <c r="H107" s="19">
        <v>368</v>
      </c>
      <c r="I107" s="19">
        <v>371</v>
      </c>
      <c r="J107" s="19">
        <v>373</v>
      </c>
      <c r="K107" s="19">
        <v>374</v>
      </c>
      <c r="L107" s="19">
        <v>376</v>
      </c>
      <c r="M107" s="19">
        <v>378</v>
      </c>
      <c r="N107" s="20" t="s">
        <v>200</v>
      </c>
    </row>
    <row r="108" spans="1:14" s="18" customFormat="1" ht="16.5" customHeight="1">
      <c r="A108" s="13">
        <v>105</v>
      </c>
      <c r="B108" s="12">
        <v>540</v>
      </c>
      <c r="C108" s="12">
        <v>541</v>
      </c>
      <c r="D108" s="12">
        <v>541</v>
      </c>
      <c r="E108" s="12">
        <v>542</v>
      </c>
      <c r="F108" s="36">
        <v>544</v>
      </c>
      <c r="G108" s="36">
        <v>545</v>
      </c>
      <c r="H108" s="12">
        <v>547</v>
      </c>
      <c r="I108" s="12">
        <v>549</v>
      </c>
      <c r="J108" s="12">
        <v>550</v>
      </c>
      <c r="K108" s="12">
        <v>548</v>
      </c>
      <c r="L108" s="12">
        <v>547</v>
      </c>
      <c r="M108" s="12">
        <v>547</v>
      </c>
      <c r="N108" s="6" t="s">
        <v>201</v>
      </c>
    </row>
    <row r="109" spans="1:14" ht="16.5" customHeight="1">
      <c r="A109" s="14">
        <v>106</v>
      </c>
      <c r="B109" s="11">
        <v>486</v>
      </c>
      <c r="C109" s="11">
        <v>487</v>
      </c>
      <c r="D109" s="11">
        <v>486</v>
      </c>
      <c r="E109" s="11">
        <v>484</v>
      </c>
      <c r="F109" s="31">
        <v>483</v>
      </c>
      <c r="G109" s="31">
        <v>481</v>
      </c>
      <c r="H109" s="11">
        <v>478</v>
      </c>
      <c r="I109" s="11">
        <v>477</v>
      </c>
      <c r="J109" s="11">
        <v>474</v>
      </c>
      <c r="K109" s="11">
        <v>469</v>
      </c>
      <c r="L109" s="11">
        <v>464</v>
      </c>
      <c r="M109" s="11">
        <v>462</v>
      </c>
      <c r="N109" s="6" t="s">
        <v>202</v>
      </c>
    </row>
    <row r="110" spans="1:14" ht="16.5" customHeight="1">
      <c r="A110" s="14">
        <v>107</v>
      </c>
      <c r="B110" s="11">
        <v>614</v>
      </c>
      <c r="C110" s="11">
        <v>616</v>
      </c>
      <c r="D110" s="11">
        <v>617</v>
      </c>
      <c r="E110" s="11">
        <v>622</v>
      </c>
      <c r="F110" s="31">
        <v>628</v>
      </c>
      <c r="G110" s="31">
        <v>634</v>
      </c>
      <c r="H110" s="11">
        <v>641</v>
      </c>
      <c r="I110" s="11">
        <v>649</v>
      </c>
      <c r="J110" s="11">
        <v>655</v>
      </c>
      <c r="K110" s="11">
        <v>657</v>
      </c>
      <c r="L110" s="11">
        <v>660</v>
      </c>
      <c r="M110" s="11">
        <v>664</v>
      </c>
      <c r="N110" s="6" t="s">
        <v>203</v>
      </c>
    </row>
    <row r="111" spans="1:14" s="18" customFormat="1" ht="16.5" customHeight="1">
      <c r="A111" s="13">
        <v>108</v>
      </c>
      <c r="B111" s="12">
        <v>539</v>
      </c>
      <c r="C111" s="12">
        <v>535</v>
      </c>
      <c r="D111" s="12">
        <v>531</v>
      </c>
      <c r="E111" s="12">
        <v>527</v>
      </c>
      <c r="F111" s="36">
        <v>524</v>
      </c>
      <c r="G111" s="36">
        <v>521</v>
      </c>
      <c r="H111" s="12">
        <v>518</v>
      </c>
      <c r="I111" s="12">
        <v>517</v>
      </c>
      <c r="J111" s="12">
        <v>514</v>
      </c>
      <c r="K111" s="12">
        <v>509</v>
      </c>
      <c r="L111" s="12">
        <v>505</v>
      </c>
      <c r="M111" s="12">
        <v>500</v>
      </c>
      <c r="N111" s="6" t="s">
        <v>204</v>
      </c>
    </row>
    <row r="112" spans="1:14" s="18" customFormat="1" ht="16.5" customHeight="1">
      <c r="A112" s="13">
        <v>109</v>
      </c>
      <c r="B112" s="12">
        <v>511</v>
      </c>
      <c r="C112" s="12">
        <v>508</v>
      </c>
      <c r="D112" s="12">
        <v>505</v>
      </c>
      <c r="E112" s="12">
        <v>500</v>
      </c>
      <c r="F112" s="36">
        <v>495</v>
      </c>
      <c r="G112" s="36">
        <v>491</v>
      </c>
      <c r="H112" s="12">
        <v>486</v>
      </c>
      <c r="I112" s="12">
        <v>482</v>
      </c>
      <c r="J112" s="12">
        <v>476</v>
      </c>
      <c r="K112" s="12">
        <v>470</v>
      </c>
      <c r="L112" s="12">
        <v>464</v>
      </c>
      <c r="M112" s="12">
        <v>461</v>
      </c>
      <c r="N112" s="6" t="s">
        <v>205</v>
      </c>
    </row>
    <row r="113" spans="1:14" s="18" customFormat="1" ht="16.5" customHeight="1">
      <c r="A113" s="13">
        <v>110</v>
      </c>
      <c r="B113" s="32">
        <v>926</v>
      </c>
      <c r="C113" s="32">
        <v>924</v>
      </c>
      <c r="D113" s="32">
        <v>923</v>
      </c>
      <c r="E113" s="32">
        <v>921</v>
      </c>
      <c r="F113" s="32">
        <v>922</v>
      </c>
      <c r="G113" s="32">
        <v>923</v>
      </c>
      <c r="H113" s="9">
        <v>923</v>
      </c>
      <c r="I113" s="9">
        <v>923</v>
      </c>
      <c r="J113" s="9">
        <v>919</v>
      </c>
      <c r="K113" s="9">
        <v>913</v>
      </c>
      <c r="L113" s="9">
        <v>907</v>
      </c>
      <c r="M113" s="9">
        <v>904</v>
      </c>
      <c r="N113" s="6" t="s">
        <v>206</v>
      </c>
    </row>
    <row r="114" spans="1:14" ht="16.5" customHeight="1">
      <c r="A114" s="14">
        <v>111</v>
      </c>
      <c r="B114" s="31">
        <v>1362</v>
      </c>
      <c r="C114" s="31">
        <v>1358</v>
      </c>
      <c r="D114" s="31">
        <v>1355</v>
      </c>
      <c r="E114" s="31">
        <v>1351</v>
      </c>
      <c r="F114" s="31">
        <v>1354</v>
      </c>
      <c r="G114" s="31">
        <v>1358</v>
      </c>
      <c r="H114" s="11">
        <v>1362</v>
      </c>
      <c r="I114" s="11">
        <v>1363</v>
      </c>
      <c r="J114" s="11">
        <v>1358</v>
      </c>
      <c r="K114" s="11">
        <v>1349</v>
      </c>
      <c r="L114" s="11">
        <v>1340</v>
      </c>
      <c r="M114" s="11">
        <v>1337</v>
      </c>
      <c r="N114" s="6" t="s">
        <v>207</v>
      </c>
    </row>
    <row r="115" spans="1:14" ht="16.5" customHeight="1">
      <c r="A115" s="14">
        <v>112</v>
      </c>
      <c r="B115" s="11">
        <v>660</v>
      </c>
      <c r="C115" s="11">
        <v>659</v>
      </c>
      <c r="D115" s="11">
        <v>659</v>
      </c>
      <c r="E115" s="11">
        <v>659</v>
      </c>
      <c r="F115" s="11">
        <v>659</v>
      </c>
      <c r="G115" s="11">
        <v>658</v>
      </c>
      <c r="H115" s="11">
        <v>656</v>
      </c>
      <c r="I115" s="11">
        <v>654</v>
      </c>
      <c r="J115" s="11">
        <v>652</v>
      </c>
      <c r="K115" s="11">
        <v>648</v>
      </c>
      <c r="L115" s="11">
        <v>643</v>
      </c>
      <c r="M115" s="11">
        <v>641</v>
      </c>
      <c r="N115" s="6" t="s">
        <v>208</v>
      </c>
    </row>
    <row r="116" spans="1:14" s="18" customFormat="1" ht="16.5" customHeight="1">
      <c r="A116" s="13">
        <v>113</v>
      </c>
      <c r="B116" s="280">
        <v>450</v>
      </c>
      <c r="C116" s="280">
        <v>448</v>
      </c>
      <c r="D116" s="281">
        <v>447</v>
      </c>
      <c r="E116" s="281">
        <v>446</v>
      </c>
      <c r="F116" s="281">
        <v>445</v>
      </c>
      <c r="G116" s="281">
        <v>445</v>
      </c>
      <c r="H116" s="281">
        <v>446</v>
      </c>
      <c r="I116" s="281">
        <v>446</v>
      </c>
      <c r="J116" s="281">
        <v>446</v>
      </c>
      <c r="K116" s="281">
        <v>445</v>
      </c>
      <c r="L116" s="281">
        <v>445</v>
      </c>
      <c r="M116" s="282">
        <v>446</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D"/>
    <pageSetUpPr fitToPage="1"/>
  </sheetPr>
  <dimension ref="A1:U241"/>
  <sheetViews>
    <sheetView workbookViewId="0">
      <pane xSplit="1" ySplit="2" topLeftCell="B3" activePane="bottomRight" state="frozen"/>
      <selection activeCell="U2" sqref="U2:W2"/>
      <selection pane="topRight" activeCell="U2" sqref="U2:W2"/>
      <selection pane="bottomLeft" activeCell="U2" sqref="U2:W2"/>
      <selection pane="bottomRight" sqref="A1:A2"/>
    </sheetView>
  </sheetViews>
  <sheetFormatPr defaultColWidth="9" defaultRowHeight="13.5"/>
  <cols>
    <col min="1" max="1" width="5.75" style="7" bestFit="1" customWidth="1"/>
    <col min="2" max="2" width="5.12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91" t="s">
        <v>1261</v>
      </c>
      <c r="G1" s="315" t="s">
        <v>1262</v>
      </c>
      <c r="H1" s="315" t="s">
        <v>90</v>
      </c>
      <c r="I1" s="315" t="s">
        <v>1263</v>
      </c>
      <c r="J1" s="315" t="s">
        <v>91</v>
      </c>
      <c r="K1" s="315" t="s">
        <v>92</v>
      </c>
      <c r="L1" s="315" t="s">
        <v>93</v>
      </c>
      <c r="M1" s="315" t="s">
        <v>94</v>
      </c>
      <c r="N1" s="315" t="s">
        <v>95</v>
      </c>
      <c r="O1" s="315" t="s">
        <v>96</v>
      </c>
      <c r="P1" s="315" t="s">
        <v>97</v>
      </c>
      <c r="Q1" s="315" t="s">
        <v>98</v>
      </c>
      <c r="R1" s="315" t="s">
        <v>99</v>
      </c>
      <c r="S1" s="315" t="s">
        <v>100</v>
      </c>
      <c r="T1" s="315" t="s">
        <v>90</v>
      </c>
    </row>
    <row r="2" spans="1:21" ht="15.75" customHeight="1">
      <c r="A2" s="686"/>
      <c r="B2" s="689"/>
      <c r="C2" s="690"/>
      <c r="D2" s="686"/>
      <c r="E2" s="686"/>
      <c r="F2" s="692"/>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7</v>
      </c>
      <c r="C3" s="22">
        <v>7</v>
      </c>
      <c r="D3" s="15">
        <v>47</v>
      </c>
      <c r="E3" s="15">
        <v>387</v>
      </c>
      <c r="F3" s="15">
        <v>304</v>
      </c>
      <c r="G3" s="15">
        <v>303</v>
      </c>
      <c r="H3" s="15">
        <v>299</v>
      </c>
      <c r="I3" s="15">
        <v>295</v>
      </c>
      <c r="J3" s="15">
        <v>291</v>
      </c>
      <c r="K3" s="15">
        <v>290</v>
      </c>
      <c r="L3" s="15">
        <v>287</v>
      </c>
      <c r="M3" s="15">
        <v>283</v>
      </c>
      <c r="N3" s="15">
        <v>286</v>
      </c>
      <c r="O3" s="15">
        <v>290</v>
      </c>
      <c r="P3" s="15">
        <v>291</v>
      </c>
      <c r="Q3" s="15">
        <v>290</v>
      </c>
      <c r="R3" s="15">
        <v>283</v>
      </c>
      <c r="S3" s="15">
        <v>287</v>
      </c>
      <c r="T3" s="15">
        <v>286</v>
      </c>
      <c r="U3" s="6" t="s">
        <v>237</v>
      </c>
    </row>
    <row r="4" spans="1:21" ht="16.5" customHeight="1">
      <c r="A4" s="14">
        <v>2</v>
      </c>
      <c r="B4" s="23">
        <v>6</v>
      </c>
      <c r="C4" s="23">
        <v>5</v>
      </c>
      <c r="D4" s="24">
        <v>43</v>
      </c>
      <c r="E4" s="24">
        <v>337</v>
      </c>
      <c r="F4" s="24">
        <v>239</v>
      </c>
      <c r="G4" s="24">
        <v>243</v>
      </c>
      <c r="H4" s="24">
        <v>238</v>
      </c>
      <c r="I4" s="24">
        <v>237</v>
      </c>
      <c r="J4" s="24">
        <v>236</v>
      </c>
      <c r="K4" s="25">
        <v>236</v>
      </c>
      <c r="L4" s="25">
        <v>234</v>
      </c>
      <c r="M4" s="25">
        <v>232</v>
      </c>
      <c r="N4" s="25">
        <v>234</v>
      </c>
      <c r="O4" s="25">
        <v>236</v>
      </c>
      <c r="P4" s="25">
        <v>238</v>
      </c>
      <c r="Q4" s="25">
        <v>238</v>
      </c>
      <c r="R4" s="25">
        <v>234</v>
      </c>
      <c r="S4" s="25">
        <v>233</v>
      </c>
      <c r="T4" s="25">
        <v>233</v>
      </c>
      <c r="U4" s="6" t="s">
        <v>101</v>
      </c>
    </row>
    <row r="5" spans="1:21" ht="16.5" customHeight="1">
      <c r="A5" s="10">
        <v>3</v>
      </c>
      <c r="B5" s="26">
        <v>8</v>
      </c>
      <c r="C5" s="26">
        <v>5</v>
      </c>
      <c r="D5" s="24">
        <v>56</v>
      </c>
      <c r="E5" s="24">
        <v>363</v>
      </c>
      <c r="F5" s="24">
        <v>298</v>
      </c>
      <c r="G5" s="24">
        <v>311</v>
      </c>
      <c r="H5" s="24">
        <v>297</v>
      </c>
      <c r="I5" s="24">
        <v>295</v>
      </c>
      <c r="J5" s="24">
        <v>296</v>
      </c>
      <c r="K5" s="25">
        <v>300</v>
      </c>
      <c r="L5" s="25">
        <v>298</v>
      </c>
      <c r="M5" s="25">
        <v>296</v>
      </c>
      <c r="N5" s="25">
        <v>301</v>
      </c>
      <c r="O5" s="25">
        <v>297</v>
      </c>
      <c r="P5" s="25">
        <v>302</v>
      </c>
      <c r="Q5" s="25">
        <v>302</v>
      </c>
      <c r="R5" s="25">
        <v>293</v>
      </c>
      <c r="S5" s="25">
        <v>296</v>
      </c>
      <c r="T5" s="25">
        <v>291</v>
      </c>
      <c r="U5" s="6" t="s">
        <v>238</v>
      </c>
    </row>
    <row r="6" spans="1:21" ht="16.5" customHeight="1">
      <c r="A6" s="10">
        <v>4</v>
      </c>
      <c r="B6" s="26">
        <v>6</v>
      </c>
      <c r="C6" s="26">
        <v>0</v>
      </c>
      <c r="D6" s="24">
        <v>39</v>
      </c>
      <c r="E6" s="24">
        <v>330</v>
      </c>
      <c r="F6" s="24">
        <v>223</v>
      </c>
      <c r="G6" s="24">
        <v>224</v>
      </c>
      <c r="H6" s="24">
        <v>221</v>
      </c>
      <c r="I6" s="24">
        <v>220</v>
      </c>
      <c r="J6" s="24">
        <v>219</v>
      </c>
      <c r="K6" s="25">
        <v>217</v>
      </c>
      <c r="L6" s="25">
        <v>216</v>
      </c>
      <c r="M6" s="25">
        <v>214</v>
      </c>
      <c r="N6" s="25">
        <v>215</v>
      </c>
      <c r="O6" s="25">
        <v>219</v>
      </c>
      <c r="P6" s="25">
        <v>220</v>
      </c>
      <c r="Q6" s="25">
        <v>221</v>
      </c>
      <c r="R6" s="25">
        <v>217</v>
      </c>
      <c r="S6" s="25">
        <v>216</v>
      </c>
      <c r="T6" s="25">
        <v>216</v>
      </c>
      <c r="U6" s="6" t="s">
        <v>102</v>
      </c>
    </row>
    <row r="7" spans="1:21" ht="16.5" customHeight="1">
      <c r="A7" s="10">
        <v>5</v>
      </c>
      <c r="B7" s="26">
        <v>8</v>
      </c>
      <c r="C7" s="26">
        <v>7</v>
      </c>
      <c r="D7" s="24">
        <v>46</v>
      </c>
      <c r="E7" s="24">
        <v>418</v>
      </c>
      <c r="F7" s="24">
        <v>423</v>
      </c>
      <c r="G7" s="24">
        <v>409</v>
      </c>
      <c r="H7" s="24">
        <v>395</v>
      </c>
      <c r="I7" s="24">
        <v>392</v>
      </c>
      <c r="J7" s="24">
        <v>384</v>
      </c>
      <c r="K7" s="25">
        <v>378</v>
      </c>
      <c r="L7" s="25">
        <v>374</v>
      </c>
      <c r="M7" s="25">
        <v>364</v>
      </c>
      <c r="N7" s="25">
        <v>361</v>
      </c>
      <c r="O7" s="25">
        <v>376</v>
      </c>
      <c r="P7" s="25">
        <v>383</v>
      </c>
      <c r="Q7" s="25">
        <v>373</v>
      </c>
      <c r="R7" s="25">
        <v>363</v>
      </c>
      <c r="S7" s="25">
        <v>370</v>
      </c>
      <c r="T7" s="25">
        <v>362</v>
      </c>
      <c r="U7" s="6" t="s">
        <v>103</v>
      </c>
    </row>
    <row r="8" spans="1:21" ht="16.5" customHeight="1">
      <c r="A8" s="10">
        <v>6</v>
      </c>
      <c r="B8" s="26">
        <v>10</v>
      </c>
      <c r="C8" s="26">
        <v>1</v>
      </c>
      <c r="D8" s="24">
        <v>58</v>
      </c>
      <c r="E8" s="24">
        <v>490</v>
      </c>
      <c r="F8" s="24">
        <v>407</v>
      </c>
      <c r="G8" s="24">
        <v>401</v>
      </c>
      <c r="H8" s="24">
        <v>400</v>
      </c>
      <c r="I8" s="24">
        <v>392</v>
      </c>
      <c r="J8" s="24">
        <v>382</v>
      </c>
      <c r="K8" s="25">
        <v>383</v>
      </c>
      <c r="L8" s="25">
        <v>376</v>
      </c>
      <c r="M8" s="25">
        <v>369</v>
      </c>
      <c r="N8" s="25">
        <v>375</v>
      </c>
      <c r="O8" s="25">
        <v>383</v>
      </c>
      <c r="P8" s="25">
        <v>379</v>
      </c>
      <c r="Q8" s="25">
        <v>378</v>
      </c>
      <c r="R8" s="25">
        <v>367</v>
      </c>
      <c r="S8" s="25">
        <v>378</v>
      </c>
      <c r="T8" s="25">
        <v>378</v>
      </c>
      <c r="U8" s="6" t="s">
        <v>104</v>
      </c>
    </row>
    <row r="9" spans="1:21" ht="16.5" customHeight="1">
      <c r="A9" s="10">
        <v>7</v>
      </c>
      <c r="B9" s="26">
        <v>7</v>
      </c>
      <c r="C9" s="26">
        <v>7</v>
      </c>
      <c r="D9" s="24">
        <v>40</v>
      </c>
      <c r="E9" s="24">
        <v>487</v>
      </c>
      <c r="F9" s="24">
        <v>305</v>
      </c>
      <c r="G9" s="24">
        <v>282</v>
      </c>
      <c r="H9" s="24">
        <v>281</v>
      </c>
      <c r="I9" s="24">
        <v>277</v>
      </c>
      <c r="J9" s="24">
        <v>271</v>
      </c>
      <c r="K9" s="25">
        <v>270</v>
      </c>
      <c r="L9" s="25">
        <v>262</v>
      </c>
      <c r="M9" s="25">
        <v>256</v>
      </c>
      <c r="N9" s="25">
        <v>261</v>
      </c>
      <c r="O9" s="25">
        <v>269</v>
      </c>
      <c r="P9" s="25">
        <v>265</v>
      </c>
      <c r="Q9" s="25">
        <v>262</v>
      </c>
      <c r="R9" s="25">
        <v>258</v>
      </c>
      <c r="S9" s="25">
        <v>257</v>
      </c>
      <c r="T9" s="25">
        <v>256</v>
      </c>
      <c r="U9" s="6" t="s">
        <v>105</v>
      </c>
    </row>
    <row r="10" spans="1:21" ht="16.5" customHeight="1">
      <c r="A10" s="10">
        <v>8</v>
      </c>
      <c r="B10" s="26">
        <v>5</v>
      </c>
      <c r="C10" s="26">
        <v>2</v>
      </c>
      <c r="D10" s="24">
        <v>36</v>
      </c>
      <c r="E10" s="24">
        <v>215</v>
      </c>
      <c r="F10" s="24">
        <v>260</v>
      </c>
      <c r="G10" s="24">
        <v>255</v>
      </c>
      <c r="H10" s="24">
        <v>242</v>
      </c>
      <c r="I10" s="24">
        <v>237</v>
      </c>
      <c r="J10" s="24">
        <v>231</v>
      </c>
      <c r="K10" s="25">
        <v>226</v>
      </c>
      <c r="L10" s="25">
        <v>222</v>
      </c>
      <c r="M10" s="25">
        <v>219</v>
      </c>
      <c r="N10" s="25">
        <v>217</v>
      </c>
      <c r="O10" s="25">
        <v>224</v>
      </c>
      <c r="P10" s="25">
        <v>219</v>
      </c>
      <c r="Q10" s="25">
        <v>211</v>
      </c>
      <c r="R10" s="25">
        <v>206</v>
      </c>
      <c r="S10" s="25">
        <v>207</v>
      </c>
      <c r="T10" s="25">
        <v>209</v>
      </c>
      <c r="U10" s="6" t="s">
        <v>106</v>
      </c>
    </row>
    <row r="11" spans="1:21" ht="16.5" customHeight="1">
      <c r="A11" s="10">
        <v>9</v>
      </c>
      <c r="B11" s="26">
        <v>12</v>
      </c>
      <c r="C11" s="26">
        <v>6</v>
      </c>
      <c r="D11" s="24">
        <v>74</v>
      </c>
      <c r="E11" s="24">
        <v>552</v>
      </c>
      <c r="F11" s="24">
        <v>501</v>
      </c>
      <c r="G11" s="24">
        <v>505</v>
      </c>
      <c r="H11" s="24">
        <v>506</v>
      </c>
      <c r="I11" s="24">
        <v>496</v>
      </c>
      <c r="J11" s="24">
        <v>481</v>
      </c>
      <c r="K11" s="25">
        <v>484</v>
      </c>
      <c r="L11" s="25">
        <v>478</v>
      </c>
      <c r="M11" s="25">
        <v>470</v>
      </c>
      <c r="N11" s="25">
        <v>478</v>
      </c>
      <c r="O11" s="25">
        <v>487</v>
      </c>
      <c r="P11" s="25">
        <v>483</v>
      </c>
      <c r="Q11" s="25">
        <v>485</v>
      </c>
      <c r="R11" s="25">
        <v>468</v>
      </c>
      <c r="S11" s="25">
        <v>488</v>
      </c>
      <c r="T11" s="25">
        <v>489</v>
      </c>
      <c r="U11" s="6" t="s">
        <v>107</v>
      </c>
    </row>
    <row r="12" spans="1:21" ht="16.5" customHeight="1">
      <c r="A12" s="13">
        <v>10</v>
      </c>
      <c r="B12" s="22">
        <v>6</v>
      </c>
      <c r="C12" s="22">
        <v>3</v>
      </c>
      <c r="D12" s="15">
        <v>28</v>
      </c>
      <c r="E12" s="15">
        <v>318</v>
      </c>
      <c r="F12" s="15">
        <v>379</v>
      </c>
      <c r="G12" s="15">
        <v>386</v>
      </c>
      <c r="H12" s="15">
        <v>377</v>
      </c>
      <c r="I12" s="15">
        <v>365</v>
      </c>
      <c r="J12" s="15">
        <v>355</v>
      </c>
      <c r="K12" s="15">
        <v>346</v>
      </c>
      <c r="L12" s="15">
        <v>344</v>
      </c>
      <c r="M12" s="15">
        <v>339</v>
      </c>
      <c r="N12" s="15">
        <v>344</v>
      </c>
      <c r="O12" s="15">
        <v>347</v>
      </c>
      <c r="P12" s="15">
        <v>359</v>
      </c>
      <c r="Q12" s="15">
        <v>353</v>
      </c>
      <c r="R12" s="15">
        <v>348</v>
      </c>
      <c r="S12" s="15">
        <v>360</v>
      </c>
      <c r="T12" s="15">
        <v>356</v>
      </c>
      <c r="U12" s="6" t="s">
        <v>108</v>
      </c>
    </row>
    <row r="13" spans="1:21" ht="16.5" customHeight="1">
      <c r="A13" s="14">
        <v>11</v>
      </c>
      <c r="B13" s="23">
        <v>6</v>
      </c>
      <c r="C13" s="23">
        <v>7</v>
      </c>
      <c r="D13" s="25">
        <v>38</v>
      </c>
      <c r="E13" s="25">
        <v>390</v>
      </c>
      <c r="F13" s="25">
        <v>598</v>
      </c>
      <c r="G13" s="25">
        <v>604</v>
      </c>
      <c r="H13" s="25">
        <v>586</v>
      </c>
      <c r="I13" s="25">
        <v>579</v>
      </c>
      <c r="J13" s="25">
        <v>585</v>
      </c>
      <c r="K13" s="25">
        <v>588</v>
      </c>
      <c r="L13" s="25">
        <v>580</v>
      </c>
      <c r="M13" s="25">
        <v>575</v>
      </c>
      <c r="N13" s="25">
        <v>586</v>
      </c>
      <c r="O13" s="25">
        <v>602</v>
      </c>
      <c r="P13" s="25">
        <v>615</v>
      </c>
      <c r="Q13" s="25">
        <v>610</v>
      </c>
      <c r="R13" s="25">
        <v>609</v>
      </c>
      <c r="S13" s="25">
        <v>606</v>
      </c>
      <c r="T13" s="25">
        <v>610</v>
      </c>
      <c r="U13" s="6" t="s">
        <v>109</v>
      </c>
    </row>
    <row r="14" spans="1:21" ht="16.5" customHeight="1">
      <c r="A14" s="10">
        <v>12</v>
      </c>
      <c r="B14" s="26">
        <v>6</v>
      </c>
      <c r="C14" s="26">
        <v>7</v>
      </c>
      <c r="D14" s="25">
        <v>41</v>
      </c>
      <c r="E14" s="25">
        <v>323</v>
      </c>
      <c r="F14" s="25">
        <v>514</v>
      </c>
      <c r="G14" s="25">
        <v>507</v>
      </c>
      <c r="H14" s="25">
        <v>504</v>
      </c>
      <c r="I14" s="25">
        <v>502</v>
      </c>
      <c r="J14" s="25">
        <v>505</v>
      </c>
      <c r="K14" s="25">
        <v>515</v>
      </c>
      <c r="L14" s="25">
        <v>516</v>
      </c>
      <c r="M14" s="25">
        <v>530</v>
      </c>
      <c r="N14" s="25">
        <v>558</v>
      </c>
      <c r="O14" s="25">
        <v>581</v>
      </c>
      <c r="P14" s="25">
        <v>575</v>
      </c>
      <c r="Q14" s="25">
        <v>565</v>
      </c>
      <c r="R14" s="25">
        <v>568</v>
      </c>
      <c r="S14" s="25">
        <v>570</v>
      </c>
      <c r="T14" s="25">
        <v>588</v>
      </c>
      <c r="U14" s="6" t="s">
        <v>110</v>
      </c>
    </row>
    <row r="15" spans="1:21" ht="16.5" customHeight="1">
      <c r="A15" s="10">
        <v>13</v>
      </c>
      <c r="B15" s="26">
        <v>8</v>
      </c>
      <c r="C15" s="26">
        <v>7</v>
      </c>
      <c r="D15" s="25">
        <v>54</v>
      </c>
      <c r="E15" s="25">
        <v>639</v>
      </c>
      <c r="F15" s="25">
        <v>1285</v>
      </c>
      <c r="G15" s="25">
        <v>1307</v>
      </c>
      <c r="H15" s="25">
        <v>1252</v>
      </c>
      <c r="I15" s="25">
        <v>1230</v>
      </c>
      <c r="J15" s="25">
        <v>1262</v>
      </c>
      <c r="K15" s="25">
        <v>1283</v>
      </c>
      <c r="L15" s="25">
        <v>1262</v>
      </c>
      <c r="M15" s="25">
        <v>1275</v>
      </c>
      <c r="N15" s="25">
        <v>1294</v>
      </c>
      <c r="O15" s="25">
        <v>1289</v>
      </c>
      <c r="P15" s="25">
        <v>1343</v>
      </c>
      <c r="Q15" s="25">
        <v>1356</v>
      </c>
      <c r="R15" s="25">
        <v>1353</v>
      </c>
      <c r="S15" s="25">
        <v>1333</v>
      </c>
      <c r="T15" s="25">
        <v>1344</v>
      </c>
      <c r="U15" s="6" t="s">
        <v>111</v>
      </c>
    </row>
    <row r="16" spans="1:21" ht="16.5" customHeight="1">
      <c r="A16" s="10">
        <v>14</v>
      </c>
      <c r="B16" s="26">
        <v>6</v>
      </c>
      <c r="C16" s="26">
        <v>2</v>
      </c>
      <c r="D16" s="25">
        <v>33</v>
      </c>
      <c r="E16" s="25">
        <v>343</v>
      </c>
      <c r="F16" s="25">
        <v>439</v>
      </c>
      <c r="G16" s="25">
        <v>445</v>
      </c>
      <c r="H16" s="25">
        <v>433</v>
      </c>
      <c r="I16" s="25">
        <v>426</v>
      </c>
      <c r="J16" s="25">
        <v>427</v>
      </c>
      <c r="K16" s="25">
        <v>423</v>
      </c>
      <c r="L16" s="25">
        <v>415</v>
      </c>
      <c r="M16" s="25">
        <v>400</v>
      </c>
      <c r="N16" s="25">
        <v>402</v>
      </c>
      <c r="O16" s="25">
        <v>422</v>
      </c>
      <c r="P16" s="25">
        <v>430</v>
      </c>
      <c r="Q16" s="25">
        <v>422</v>
      </c>
      <c r="R16" s="25">
        <v>420</v>
      </c>
      <c r="S16" s="25">
        <v>421</v>
      </c>
      <c r="T16" s="25">
        <v>419</v>
      </c>
      <c r="U16" s="6" t="s">
        <v>112</v>
      </c>
    </row>
    <row r="17" spans="1:21" ht="16.5" customHeight="1">
      <c r="A17" s="10">
        <v>15</v>
      </c>
      <c r="B17" s="26">
        <v>6</v>
      </c>
      <c r="C17" s="26">
        <v>9</v>
      </c>
      <c r="D17" s="25">
        <v>30</v>
      </c>
      <c r="E17" s="25">
        <v>348</v>
      </c>
      <c r="F17" s="25">
        <v>419</v>
      </c>
      <c r="G17" s="25">
        <v>421</v>
      </c>
      <c r="H17" s="25">
        <v>394</v>
      </c>
      <c r="I17" s="25">
        <v>389</v>
      </c>
      <c r="J17" s="25">
        <v>393</v>
      </c>
      <c r="K17" s="25">
        <v>384</v>
      </c>
      <c r="L17" s="25">
        <v>374</v>
      </c>
      <c r="M17" s="25">
        <v>374</v>
      </c>
      <c r="N17" s="25">
        <v>374</v>
      </c>
      <c r="O17" s="25">
        <v>390</v>
      </c>
      <c r="P17" s="25">
        <v>394</v>
      </c>
      <c r="Q17" s="25">
        <v>387</v>
      </c>
      <c r="R17" s="25">
        <v>379</v>
      </c>
      <c r="S17" s="25">
        <v>382</v>
      </c>
      <c r="T17" s="25">
        <v>378</v>
      </c>
      <c r="U17" s="6" t="s">
        <v>113</v>
      </c>
    </row>
    <row r="18" spans="1:21" ht="16.5" customHeight="1">
      <c r="A18" s="10">
        <v>16</v>
      </c>
      <c r="B18" s="26">
        <v>5</v>
      </c>
      <c r="C18" s="26">
        <v>5</v>
      </c>
      <c r="D18" s="25">
        <v>25</v>
      </c>
      <c r="E18" s="25">
        <v>262</v>
      </c>
      <c r="F18" s="25">
        <v>357</v>
      </c>
      <c r="G18" s="25">
        <v>370</v>
      </c>
      <c r="H18" s="25">
        <v>359</v>
      </c>
      <c r="I18" s="25">
        <v>345</v>
      </c>
      <c r="J18" s="25">
        <v>336</v>
      </c>
      <c r="K18" s="25">
        <v>328</v>
      </c>
      <c r="L18" s="25">
        <v>326</v>
      </c>
      <c r="M18" s="25">
        <v>339</v>
      </c>
      <c r="N18" s="25">
        <v>359</v>
      </c>
      <c r="O18" s="25">
        <v>367</v>
      </c>
      <c r="P18" s="25">
        <v>379</v>
      </c>
      <c r="Q18" s="25">
        <v>367</v>
      </c>
      <c r="R18" s="25">
        <v>362</v>
      </c>
      <c r="S18" s="25">
        <v>390</v>
      </c>
      <c r="T18" s="25">
        <v>407</v>
      </c>
      <c r="U18" s="6" t="s">
        <v>114</v>
      </c>
    </row>
    <row r="19" spans="1:21" ht="16.5" customHeight="1">
      <c r="A19" s="10">
        <v>17</v>
      </c>
      <c r="B19" s="26">
        <v>3</v>
      </c>
      <c r="C19" s="26">
        <v>4</v>
      </c>
      <c r="D19" s="25">
        <v>17</v>
      </c>
      <c r="E19" s="25">
        <v>264</v>
      </c>
      <c r="F19" s="25">
        <v>153</v>
      </c>
      <c r="G19" s="25">
        <v>148</v>
      </c>
      <c r="H19" s="25">
        <v>145</v>
      </c>
      <c r="I19" s="25">
        <v>144</v>
      </c>
      <c r="J19" s="25">
        <v>144</v>
      </c>
      <c r="K19" s="25">
        <v>137</v>
      </c>
      <c r="L19" s="25">
        <v>134</v>
      </c>
      <c r="M19" s="25">
        <v>130</v>
      </c>
      <c r="N19" s="25">
        <v>129</v>
      </c>
      <c r="O19" s="25">
        <v>132</v>
      </c>
      <c r="P19" s="25">
        <v>131</v>
      </c>
      <c r="Q19" s="25">
        <v>130</v>
      </c>
      <c r="R19" s="25">
        <v>129</v>
      </c>
      <c r="S19" s="25">
        <v>131</v>
      </c>
      <c r="T19" s="25">
        <v>130</v>
      </c>
      <c r="U19" s="6" t="s">
        <v>115</v>
      </c>
    </row>
    <row r="20" spans="1:21" ht="16.5" customHeight="1">
      <c r="A20" s="10">
        <v>18</v>
      </c>
      <c r="B20" s="26">
        <v>4</v>
      </c>
      <c r="C20" s="26">
        <v>1</v>
      </c>
      <c r="D20" s="25">
        <v>17</v>
      </c>
      <c r="E20" s="25">
        <v>279</v>
      </c>
      <c r="F20" s="25">
        <v>198</v>
      </c>
      <c r="G20" s="25">
        <v>198</v>
      </c>
      <c r="H20" s="25">
        <v>192</v>
      </c>
      <c r="I20" s="25">
        <v>193</v>
      </c>
      <c r="J20" s="25">
        <v>188</v>
      </c>
      <c r="K20" s="25">
        <v>181</v>
      </c>
      <c r="L20" s="25">
        <v>181</v>
      </c>
      <c r="M20" s="25">
        <v>180</v>
      </c>
      <c r="N20" s="25">
        <v>182</v>
      </c>
      <c r="O20" s="25">
        <v>182</v>
      </c>
      <c r="P20" s="25">
        <v>184</v>
      </c>
      <c r="Q20" s="25">
        <v>186</v>
      </c>
      <c r="R20" s="25">
        <v>189</v>
      </c>
      <c r="S20" s="25">
        <v>197</v>
      </c>
      <c r="T20" s="25">
        <v>199</v>
      </c>
      <c r="U20" s="6" t="s">
        <v>116</v>
      </c>
    </row>
    <row r="21" spans="1:21" ht="16.5" customHeight="1">
      <c r="A21" s="10">
        <v>19</v>
      </c>
      <c r="B21" s="26">
        <v>8</v>
      </c>
      <c r="C21" s="26">
        <v>0</v>
      </c>
      <c r="D21" s="25">
        <v>32</v>
      </c>
      <c r="E21" s="25">
        <v>340</v>
      </c>
      <c r="F21" s="25">
        <v>568</v>
      </c>
      <c r="G21" s="25">
        <v>580</v>
      </c>
      <c r="H21" s="25">
        <v>552</v>
      </c>
      <c r="I21" s="25">
        <v>514</v>
      </c>
      <c r="J21" s="25">
        <v>498</v>
      </c>
      <c r="K21" s="25">
        <v>480</v>
      </c>
      <c r="L21" s="25">
        <v>478</v>
      </c>
      <c r="M21" s="25">
        <v>460</v>
      </c>
      <c r="N21" s="25">
        <v>466</v>
      </c>
      <c r="O21" s="25">
        <v>480</v>
      </c>
      <c r="P21" s="25">
        <v>492</v>
      </c>
      <c r="Q21" s="25">
        <v>483</v>
      </c>
      <c r="R21" s="25">
        <v>479</v>
      </c>
      <c r="S21" s="25">
        <v>489</v>
      </c>
      <c r="T21" s="25">
        <v>484</v>
      </c>
      <c r="U21" s="6" t="s">
        <v>117</v>
      </c>
    </row>
    <row r="22" spans="1:21" ht="16.5" customHeight="1">
      <c r="A22" s="10">
        <v>20</v>
      </c>
      <c r="B22" s="26">
        <v>7</v>
      </c>
      <c r="C22" s="26">
        <v>5</v>
      </c>
      <c r="D22" s="25">
        <v>27</v>
      </c>
      <c r="E22" s="25">
        <v>304</v>
      </c>
      <c r="F22" s="25">
        <v>468</v>
      </c>
      <c r="G22" s="25">
        <v>525</v>
      </c>
      <c r="H22" s="25">
        <v>510</v>
      </c>
      <c r="I22" s="25">
        <v>475</v>
      </c>
      <c r="J22" s="25">
        <v>442</v>
      </c>
      <c r="K22" s="25">
        <v>417</v>
      </c>
      <c r="L22" s="25">
        <v>421</v>
      </c>
      <c r="M22" s="25">
        <v>413</v>
      </c>
      <c r="N22" s="25">
        <v>420</v>
      </c>
      <c r="O22" s="25">
        <v>394</v>
      </c>
      <c r="P22" s="25">
        <v>388</v>
      </c>
      <c r="Q22" s="25">
        <v>376</v>
      </c>
      <c r="R22" s="25">
        <v>358</v>
      </c>
      <c r="S22" s="25">
        <v>379</v>
      </c>
      <c r="T22" s="25">
        <v>378</v>
      </c>
      <c r="U22" s="6" t="s">
        <v>118</v>
      </c>
    </row>
    <row r="23" spans="1:21" ht="16.5" customHeight="1">
      <c r="A23" s="10">
        <v>21</v>
      </c>
      <c r="B23" s="26">
        <v>6</v>
      </c>
      <c r="C23" s="26">
        <v>3</v>
      </c>
      <c r="D23" s="25">
        <v>27</v>
      </c>
      <c r="E23" s="25">
        <v>364</v>
      </c>
      <c r="F23" s="25">
        <v>313</v>
      </c>
      <c r="G23" s="25">
        <v>304</v>
      </c>
      <c r="H23" s="25">
        <v>295</v>
      </c>
      <c r="I23" s="25">
        <v>283</v>
      </c>
      <c r="J23" s="25">
        <v>281</v>
      </c>
      <c r="K23" s="25">
        <v>274</v>
      </c>
      <c r="L23" s="25">
        <v>271</v>
      </c>
      <c r="M23" s="25">
        <v>259</v>
      </c>
      <c r="N23" s="25">
        <v>262</v>
      </c>
      <c r="O23" s="25">
        <v>269</v>
      </c>
      <c r="P23" s="25">
        <v>282</v>
      </c>
      <c r="Q23" s="25">
        <v>281</v>
      </c>
      <c r="R23" s="25">
        <v>275</v>
      </c>
      <c r="S23" s="25">
        <v>278</v>
      </c>
      <c r="T23" s="25">
        <v>275</v>
      </c>
      <c r="U23" s="6" t="s">
        <v>119</v>
      </c>
    </row>
    <row r="24" spans="1:21" ht="16.5" customHeight="1">
      <c r="A24" s="10">
        <v>22</v>
      </c>
      <c r="B24" s="26">
        <v>11</v>
      </c>
      <c r="C24" s="26">
        <v>0</v>
      </c>
      <c r="D24" s="25">
        <v>47</v>
      </c>
      <c r="E24" s="25">
        <v>381</v>
      </c>
      <c r="F24" s="25">
        <v>910</v>
      </c>
      <c r="G24" s="25">
        <v>945</v>
      </c>
      <c r="H24" s="25">
        <v>864</v>
      </c>
      <c r="I24" s="25">
        <v>806</v>
      </c>
      <c r="J24" s="25">
        <v>786</v>
      </c>
      <c r="K24" s="25">
        <v>781</v>
      </c>
      <c r="L24" s="25">
        <v>791</v>
      </c>
      <c r="M24" s="25">
        <v>761</v>
      </c>
      <c r="N24" s="25">
        <v>768</v>
      </c>
      <c r="O24" s="25">
        <v>839</v>
      </c>
      <c r="P24" s="25">
        <v>839</v>
      </c>
      <c r="Q24" s="25">
        <v>814</v>
      </c>
      <c r="R24" s="25">
        <v>835</v>
      </c>
      <c r="S24" s="25">
        <v>863</v>
      </c>
      <c r="T24" s="25">
        <v>859</v>
      </c>
      <c r="U24" s="6" t="s">
        <v>120</v>
      </c>
    </row>
    <row r="25" spans="1:21" ht="16.5" customHeight="1">
      <c r="A25" s="10">
        <v>23</v>
      </c>
      <c r="B25" s="26">
        <v>7</v>
      </c>
      <c r="C25" s="26">
        <v>5</v>
      </c>
      <c r="D25" s="25">
        <v>30</v>
      </c>
      <c r="E25" s="25">
        <v>324</v>
      </c>
      <c r="F25" s="25">
        <v>541</v>
      </c>
      <c r="G25" s="25">
        <v>541</v>
      </c>
      <c r="H25" s="25">
        <v>524</v>
      </c>
      <c r="I25" s="25">
        <v>486</v>
      </c>
      <c r="J25" s="25">
        <v>470</v>
      </c>
      <c r="K25" s="25">
        <v>446</v>
      </c>
      <c r="L25" s="25">
        <v>437</v>
      </c>
      <c r="M25" s="25">
        <v>420</v>
      </c>
      <c r="N25" s="25">
        <v>427</v>
      </c>
      <c r="O25" s="25">
        <v>431</v>
      </c>
      <c r="P25" s="25">
        <v>449</v>
      </c>
      <c r="Q25" s="25">
        <v>444</v>
      </c>
      <c r="R25" s="25">
        <v>436</v>
      </c>
      <c r="S25" s="25">
        <v>438</v>
      </c>
      <c r="T25" s="25">
        <v>431</v>
      </c>
      <c r="U25" s="6" t="s">
        <v>121</v>
      </c>
    </row>
    <row r="26" spans="1:21" ht="16.5" customHeight="1">
      <c r="A26" s="10">
        <v>24</v>
      </c>
      <c r="B26" s="26">
        <v>5</v>
      </c>
      <c r="C26" s="26">
        <v>2</v>
      </c>
      <c r="D26" s="25">
        <v>23</v>
      </c>
      <c r="E26" s="25">
        <v>275</v>
      </c>
      <c r="F26" s="25">
        <v>248</v>
      </c>
      <c r="G26" s="25">
        <v>247</v>
      </c>
      <c r="H26" s="25">
        <v>243</v>
      </c>
      <c r="I26" s="25">
        <v>247</v>
      </c>
      <c r="J26" s="25">
        <v>238</v>
      </c>
      <c r="K26" s="25">
        <v>223</v>
      </c>
      <c r="L26" s="25">
        <v>218</v>
      </c>
      <c r="M26" s="25">
        <v>218</v>
      </c>
      <c r="N26" s="25">
        <v>229</v>
      </c>
      <c r="O26" s="25">
        <v>231</v>
      </c>
      <c r="P26" s="25">
        <v>241</v>
      </c>
      <c r="Q26" s="25">
        <v>236</v>
      </c>
      <c r="R26" s="25">
        <v>230</v>
      </c>
      <c r="S26" s="25">
        <v>243</v>
      </c>
      <c r="T26" s="25">
        <v>233</v>
      </c>
      <c r="U26" s="6" t="s">
        <v>122</v>
      </c>
    </row>
    <row r="27" spans="1:21" ht="16.5" customHeight="1">
      <c r="A27" s="10">
        <v>25</v>
      </c>
      <c r="B27" s="26">
        <v>7</v>
      </c>
      <c r="C27" s="26">
        <v>0</v>
      </c>
      <c r="D27" s="25">
        <v>23</v>
      </c>
      <c r="E27" s="25">
        <v>375</v>
      </c>
      <c r="F27" s="25">
        <v>263</v>
      </c>
      <c r="G27" s="25">
        <v>271</v>
      </c>
      <c r="H27" s="25">
        <v>269</v>
      </c>
      <c r="I27" s="25">
        <v>267</v>
      </c>
      <c r="J27" s="25">
        <v>260</v>
      </c>
      <c r="K27" s="25">
        <v>245</v>
      </c>
      <c r="L27" s="25">
        <v>245</v>
      </c>
      <c r="M27" s="25">
        <v>258</v>
      </c>
      <c r="N27" s="25">
        <v>271</v>
      </c>
      <c r="O27" s="25">
        <v>273</v>
      </c>
      <c r="P27" s="25">
        <v>284</v>
      </c>
      <c r="Q27" s="25">
        <v>281</v>
      </c>
      <c r="R27" s="25">
        <v>277</v>
      </c>
      <c r="S27" s="25">
        <v>286</v>
      </c>
      <c r="T27" s="25">
        <v>282</v>
      </c>
      <c r="U27" s="6" t="s">
        <v>123</v>
      </c>
    </row>
    <row r="28" spans="1:21" ht="16.5" customHeight="1">
      <c r="A28" s="10">
        <v>26</v>
      </c>
      <c r="B28" s="26">
        <v>4</v>
      </c>
      <c r="C28" s="26">
        <v>6</v>
      </c>
      <c r="D28" s="25">
        <v>21</v>
      </c>
      <c r="E28" s="25">
        <v>272</v>
      </c>
      <c r="F28" s="25">
        <v>258</v>
      </c>
      <c r="G28" s="25">
        <v>260</v>
      </c>
      <c r="H28" s="25">
        <v>269</v>
      </c>
      <c r="I28" s="25">
        <v>253</v>
      </c>
      <c r="J28" s="25">
        <v>250</v>
      </c>
      <c r="K28" s="25">
        <v>237</v>
      </c>
      <c r="L28" s="25">
        <v>231</v>
      </c>
      <c r="M28" s="25">
        <v>227</v>
      </c>
      <c r="N28" s="25">
        <v>233</v>
      </c>
      <c r="O28" s="25">
        <v>237</v>
      </c>
      <c r="P28" s="25">
        <v>252</v>
      </c>
      <c r="Q28" s="25">
        <v>259</v>
      </c>
      <c r="R28" s="25">
        <v>247</v>
      </c>
      <c r="S28" s="25">
        <v>258</v>
      </c>
      <c r="T28" s="25">
        <v>262</v>
      </c>
      <c r="U28" s="6" t="s">
        <v>124</v>
      </c>
    </row>
    <row r="29" spans="1:21" ht="16.5" customHeight="1">
      <c r="A29" s="10">
        <v>27</v>
      </c>
      <c r="B29" s="26">
        <v>2</v>
      </c>
      <c r="C29" s="26">
        <v>9</v>
      </c>
      <c r="D29" s="25">
        <v>22</v>
      </c>
      <c r="E29" s="25">
        <v>197</v>
      </c>
      <c r="F29" s="25">
        <v>131</v>
      </c>
      <c r="G29" s="25">
        <v>128</v>
      </c>
      <c r="H29" s="25">
        <v>124</v>
      </c>
      <c r="I29" s="25">
        <v>125</v>
      </c>
      <c r="J29" s="25">
        <v>125</v>
      </c>
      <c r="K29" s="25">
        <v>122</v>
      </c>
      <c r="L29" s="25">
        <v>123</v>
      </c>
      <c r="M29" s="25">
        <v>124</v>
      </c>
      <c r="N29" s="25">
        <v>127</v>
      </c>
      <c r="O29" s="25">
        <v>132</v>
      </c>
      <c r="P29" s="25">
        <v>133</v>
      </c>
      <c r="Q29" s="25">
        <v>133</v>
      </c>
      <c r="R29" s="25">
        <v>128</v>
      </c>
      <c r="S29" s="25">
        <v>128</v>
      </c>
      <c r="T29" s="25">
        <v>131</v>
      </c>
      <c r="U29" s="6" t="s">
        <v>125</v>
      </c>
    </row>
    <row r="30" spans="1:21" ht="16.5" customHeight="1">
      <c r="A30" s="10">
        <v>28</v>
      </c>
      <c r="B30" s="26">
        <v>5</v>
      </c>
      <c r="C30" s="26">
        <v>2</v>
      </c>
      <c r="D30" s="25">
        <v>21</v>
      </c>
      <c r="E30" s="25">
        <v>303</v>
      </c>
      <c r="F30" s="25">
        <v>312</v>
      </c>
      <c r="G30" s="25">
        <v>315</v>
      </c>
      <c r="H30" s="25">
        <v>329</v>
      </c>
      <c r="I30" s="25">
        <v>306</v>
      </c>
      <c r="J30" s="25">
        <v>303</v>
      </c>
      <c r="K30" s="25">
        <v>285</v>
      </c>
      <c r="L30" s="25">
        <v>276</v>
      </c>
      <c r="M30" s="25">
        <v>270</v>
      </c>
      <c r="N30" s="25">
        <v>277</v>
      </c>
      <c r="O30" s="25">
        <v>281</v>
      </c>
      <c r="P30" s="25">
        <v>302</v>
      </c>
      <c r="Q30" s="25">
        <v>312</v>
      </c>
      <c r="R30" s="25">
        <v>297</v>
      </c>
      <c r="S30" s="25">
        <v>313</v>
      </c>
      <c r="T30" s="25">
        <v>317</v>
      </c>
      <c r="U30" s="6" t="s">
        <v>126</v>
      </c>
    </row>
    <row r="31" spans="1:21" ht="16.5" customHeight="1">
      <c r="A31" s="10">
        <v>29</v>
      </c>
      <c r="B31" s="26">
        <v>4</v>
      </c>
      <c r="C31" s="26">
        <v>3</v>
      </c>
      <c r="D31" s="25">
        <v>14</v>
      </c>
      <c r="E31" s="25">
        <v>328</v>
      </c>
      <c r="F31" s="25">
        <v>188</v>
      </c>
      <c r="G31" s="25">
        <v>193</v>
      </c>
      <c r="H31" s="25">
        <v>190</v>
      </c>
      <c r="I31" s="25">
        <v>188</v>
      </c>
      <c r="J31" s="25">
        <v>187</v>
      </c>
      <c r="K31" s="25">
        <v>187</v>
      </c>
      <c r="L31" s="25">
        <v>188</v>
      </c>
      <c r="M31" s="25">
        <v>194</v>
      </c>
      <c r="N31" s="25">
        <v>202</v>
      </c>
      <c r="O31" s="25">
        <v>200</v>
      </c>
      <c r="P31" s="25">
        <v>210</v>
      </c>
      <c r="Q31" s="25">
        <v>206</v>
      </c>
      <c r="R31" s="25">
        <v>201</v>
      </c>
      <c r="S31" s="25">
        <v>211</v>
      </c>
      <c r="T31" s="25">
        <v>209</v>
      </c>
      <c r="U31" s="6" t="s">
        <v>127</v>
      </c>
    </row>
    <row r="32" spans="1:21" ht="16.5" customHeight="1">
      <c r="A32" s="10">
        <v>30</v>
      </c>
      <c r="B32" s="26">
        <v>4</v>
      </c>
      <c r="C32" s="26">
        <v>5</v>
      </c>
      <c r="D32" s="25">
        <v>26</v>
      </c>
      <c r="E32" s="25">
        <v>281</v>
      </c>
      <c r="F32" s="25">
        <v>245</v>
      </c>
      <c r="G32" s="25">
        <v>250</v>
      </c>
      <c r="H32" s="25">
        <v>240</v>
      </c>
      <c r="I32" s="25">
        <v>242</v>
      </c>
      <c r="J32" s="25">
        <v>243</v>
      </c>
      <c r="K32" s="25">
        <v>258</v>
      </c>
      <c r="L32" s="25">
        <v>256</v>
      </c>
      <c r="M32" s="25">
        <v>243</v>
      </c>
      <c r="N32" s="25">
        <v>248</v>
      </c>
      <c r="O32" s="25">
        <v>245</v>
      </c>
      <c r="P32" s="25">
        <v>254</v>
      </c>
      <c r="Q32" s="25">
        <v>255</v>
      </c>
      <c r="R32" s="25">
        <v>243</v>
      </c>
      <c r="S32" s="25">
        <v>267</v>
      </c>
      <c r="T32" s="25">
        <v>272</v>
      </c>
      <c r="U32" s="6" t="s">
        <v>128</v>
      </c>
    </row>
    <row r="33" spans="1:21" ht="16.5" customHeight="1">
      <c r="A33" s="10">
        <v>31</v>
      </c>
      <c r="B33" s="26">
        <v>5</v>
      </c>
      <c r="C33" s="26">
        <v>6</v>
      </c>
      <c r="D33" s="25">
        <v>28</v>
      </c>
      <c r="E33" s="25">
        <v>349</v>
      </c>
      <c r="F33" s="25">
        <v>266</v>
      </c>
      <c r="G33" s="25">
        <v>272</v>
      </c>
      <c r="H33" s="25">
        <v>263</v>
      </c>
      <c r="I33" s="25">
        <v>259</v>
      </c>
      <c r="J33" s="25">
        <v>251</v>
      </c>
      <c r="K33" s="25">
        <v>246</v>
      </c>
      <c r="L33" s="25">
        <v>242</v>
      </c>
      <c r="M33" s="25">
        <v>238</v>
      </c>
      <c r="N33" s="25">
        <v>239</v>
      </c>
      <c r="O33" s="25">
        <v>240</v>
      </c>
      <c r="P33" s="25">
        <v>248</v>
      </c>
      <c r="Q33" s="25">
        <v>247</v>
      </c>
      <c r="R33" s="25">
        <v>240</v>
      </c>
      <c r="S33" s="25">
        <v>243</v>
      </c>
      <c r="T33" s="25">
        <v>240</v>
      </c>
      <c r="U33" s="6" t="s">
        <v>129</v>
      </c>
    </row>
    <row r="34" spans="1:21" ht="16.5" customHeight="1">
      <c r="A34" s="10">
        <v>32</v>
      </c>
      <c r="B34" s="26">
        <v>4</v>
      </c>
      <c r="C34" s="26">
        <v>2</v>
      </c>
      <c r="D34" s="25">
        <v>26</v>
      </c>
      <c r="E34" s="25">
        <v>293</v>
      </c>
      <c r="F34" s="25">
        <v>223</v>
      </c>
      <c r="G34" s="25">
        <v>231</v>
      </c>
      <c r="H34" s="25">
        <v>223</v>
      </c>
      <c r="I34" s="25">
        <v>223</v>
      </c>
      <c r="J34" s="25">
        <v>218</v>
      </c>
      <c r="K34" s="25">
        <v>218</v>
      </c>
      <c r="L34" s="25">
        <v>212</v>
      </c>
      <c r="M34" s="25">
        <v>204</v>
      </c>
      <c r="N34" s="25">
        <v>195</v>
      </c>
      <c r="O34" s="25">
        <v>193</v>
      </c>
      <c r="P34" s="25">
        <v>196</v>
      </c>
      <c r="Q34" s="25">
        <v>191</v>
      </c>
      <c r="R34" s="25">
        <v>182</v>
      </c>
      <c r="S34" s="25">
        <v>184</v>
      </c>
      <c r="T34" s="25">
        <v>184</v>
      </c>
      <c r="U34" s="6" t="s">
        <v>130</v>
      </c>
    </row>
    <row r="35" spans="1:21" ht="16.5" customHeight="1">
      <c r="A35" s="10">
        <v>33</v>
      </c>
      <c r="B35" s="26">
        <v>6</v>
      </c>
      <c r="C35" s="26">
        <v>3</v>
      </c>
      <c r="D35" s="25">
        <v>29</v>
      </c>
      <c r="E35" s="25">
        <v>375</v>
      </c>
      <c r="F35" s="25">
        <v>285</v>
      </c>
      <c r="G35" s="25">
        <v>291</v>
      </c>
      <c r="H35" s="25">
        <v>282</v>
      </c>
      <c r="I35" s="25">
        <v>275</v>
      </c>
      <c r="J35" s="25">
        <v>266</v>
      </c>
      <c r="K35" s="25">
        <v>259</v>
      </c>
      <c r="L35" s="25">
        <v>255</v>
      </c>
      <c r="M35" s="34">
        <v>253</v>
      </c>
      <c r="N35" s="34">
        <v>259</v>
      </c>
      <c r="O35" s="25">
        <v>261</v>
      </c>
      <c r="P35" s="25">
        <v>271</v>
      </c>
      <c r="Q35" s="25">
        <v>272</v>
      </c>
      <c r="R35" s="25">
        <v>266</v>
      </c>
      <c r="S35" s="25">
        <v>270</v>
      </c>
      <c r="T35" s="25">
        <v>266</v>
      </c>
      <c r="U35" s="6" t="s">
        <v>131</v>
      </c>
    </row>
    <row r="36" spans="1:21" ht="16.5" customHeight="1">
      <c r="A36" s="10">
        <v>34</v>
      </c>
      <c r="B36" s="26">
        <v>7</v>
      </c>
      <c r="C36" s="26">
        <v>3</v>
      </c>
      <c r="D36" s="25">
        <v>27</v>
      </c>
      <c r="E36" s="25">
        <v>333</v>
      </c>
      <c r="F36" s="25">
        <v>380</v>
      </c>
      <c r="G36" s="25">
        <v>370</v>
      </c>
      <c r="H36" s="25">
        <v>366</v>
      </c>
      <c r="I36" s="25">
        <v>351</v>
      </c>
      <c r="J36" s="25">
        <v>340</v>
      </c>
      <c r="K36" s="24">
        <v>337</v>
      </c>
      <c r="L36" s="24">
        <v>334</v>
      </c>
      <c r="M36" s="34">
        <v>326</v>
      </c>
      <c r="N36" s="34">
        <v>327</v>
      </c>
      <c r="O36" s="25">
        <v>337</v>
      </c>
      <c r="P36" s="25">
        <v>351</v>
      </c>
      <c r="Q36" s="25">
        <v>348</v>
      </c>
      <c r="R36" s="25">
        <v>346</v>
      </c>
      <c r="S36" s="25">
        <v>356</v>
      </c>
      <c r="T36" s="25">
        <v>347</v>
      </c>
      <c r="U36" s="6" t="s">
        <v>132</v>
      </c>
    </row>
    <row r="37" spans="1:21" ht="16.5" customHeight="1">
      <c r="A37" s="10">
        <v>35</v>
      </c>
      <c r="B37" s="26">
        <v>5</v>
      </c>
      <c r="C37" s="26">
        <v>9</v>
      </c>
      <c r="D37" s="25">
        <v>26</v>
      </c>
      <c r="E37" s="25">
        <v>254</v>
      </c>
      <c r="F37" s="25">
        <v>395</v>
      </c>
      <c r="G37" s="25">
        <v>417</v>
      </c>
      <c r="H37" s="25">
        <v>421</v>
      </c>
      <c r="I37" s="25">
        <v>414</v>
      </c>
      <c r="J37" s="25">
        <v>388</v>
      </c>
      <c r="K37" s="25">
        <v>384</v>
      </c>
      <c r="L37" s="25">
        <v>387</v>
      </c>
      <c r="M37" s="34">
        <v>379</v>
      </c>
      <c r="N37" s="34">
        <v>376</v>
      </c>
      <c r="O37" s="25">
        <v>360</v>
      </c>
      <c r="P37" s="25">
        <v>376</v>
      </c>
      <c r="Q37" s="25">
        <v>362</v>
      </c>
      <c r="R37" s="25">
        <v>350</v>
      </c>
      <c r="S37" s="25">
        <v>381</v>
      </c>
      <c r="T37" s="25">
        <v>379</v>
      </c>
      <c r="U37" s="6" t="s">
        <v>133</v>
      </c>
    </row>
    <row r="38" spans="1:21" ht="16.5" customHeight="1">
      <c r="A38" s="10">
        <v>36</v>
      </c>
      <c r="B38" s="26">
        <v>5</v>
      </c>
      <c r="C38" s="26">
        <v>5</v>
      </c>
      <c r="D38" s="25">
        <v>19</v>
      </c>
      <c r="E38" s="25">
        <v>247</v>
      </c>
      <c r="F38" s="25">
        <v>289</v>
      </c>
      <c r="G38" s="25">
        <v>292</v>
      </c>
      <c r="H38" s="25">
        <v>286</v>
      </c>
      <c r="I38" s="25">
        <v>277</v>
      </c>
      <c r="J38" s="25">
        <v>261</v>
      </c>
      <c r="K38" s="25">
        <v>260</v>
      </c>
      <c r="L38" s="25">
        <v>254</v>
      </c>
      <c r="M38" s="34">
        <v>248</v>
      </c>
      <c r="N38" s="34">
        <v>245</v>
      </c>
      <c r="O38" s="25">
        <v>242</v>
      </c>
      <c r="P38" s="25">
        <v>245</v>
      </c>
      <c r="Q38" s="25">
        <v>236</v>
      </c>
      <c r="R38" s="25">
        <v>235</v>
      </c>
      <c r="S38" s="25">
        <v>237</v>
      </c>
      <c r="T38" s="25">
        <v>233</v>
      </c>
      <c r="U38" s="6" t="s">
        <v>134</v>
      </c>
    </row>
    <row r="39" spans="1:21" ht="16.5" customHeight="1">
      <c r="A39" s="10">
        <v>37</v>
      </c>
      <c r="B39" s="26">
        <v>6</v>
      </c>
      <c r="C39" s="26">
        <v>1</v>
      </c>
      <c r="D39" s="25">
        <v>29</v>
      </c>
      <c r="E39" s="25">
        <v>257</v>
      </c>
      <c r="F39" s="25">
        <v>427</v>
      </c>
      <c r="G39" s="25">
        <v>455</v>
      </c>
      <c r="H39" s="25">
        <v>462</v>
      </c>
      <c r="I39" s="25">
        <v>456</v>
      </c>
      <c r="J39" s="25">
        <v>427</v>
      </c>
      <c r="K39" s="25">
        <v>421</v>
      </c>
      <c r="L39" s="25">
        <v>428</v>
      </c>
      <c r="M39" s="34">
        <v>419</v>
      </c>
      <c r="N39" s="34">
        <v>415</v>
      </c>
      <c r="O39" s="25">
        <v>396</v>
      </c>
      <c r="P39" s="25">
        <v>416</v>
      </c>
      <c r="Q39" s="25">
        <v>400</v>
      </c>
      <c r="R39" s="25">
        <v>385</v>
      </c>
      <c r="S39" s="25">
        <v>425</v>
      </c>
      <c r="T39" s="25">
        <v>423</v>
      </c>
      <c r="U39" s="6" t="s">
        <v>135</v>
      </c>
    </row>
    <row r="40" spans="1:21" ht="16.5" customHeight="1">
      <c r="A40" s="10">
        <v>38</v>
      </c>
      <c r="B40" s="26">
        <v>7</v>
      </c>
      <c r="C40" s="26">
        <v>7</v>
      </c>
      <c r="D40" s="25">
        <v>27</v>
      </c>
      <c r="E40" s="25">
        <v>320</v>
      </c>
      <c r="F40" s="25">
        <v>410</v>
      </c>
      <c r="G40" s="25">
        <v>420</v>
      </c>
      <c r="H40" s="25">
        <v>414</v>
      </c>
      <c r="I40" s="25">
        <v>402</v>
      </c>
      <c r="J40" s="25">
        <v>384</v>
      </c>
      <c r="K40" s="25">
        <v>374</v>
      </c>
      <c r="L40" s="25">
        <v>381</v>
      </c>
      <c r="M40" s="34">
        <v>379</v>
      </c>
      <c r="N40" s="34">
        <v>379</v>
      </c>
      <c r="O40" s="25">
        <v>383</v>
      </c>
      <c r="P40" s="25">
        <v>397</v>
      </c>
      <c r="Q40" s="25">
        <v>388</v>
      </c>
      <c r="R40" s="25">
        <v>391</v>
      </c>
      <c r="S40" s="25">
        <v>405</v>
      </c>
      <c r="T40" s="25">
        <v>403</v>
      </c>
      <c r="U40" s="6" t="s">
        <v>136</v>
      </c>
    </row>
    <row r="41" spans="1:21" ht="16.5" customHeight="1">
      <c r="A41" s="10">
        <v>39</v>
      </c>
      <c r="B41" s="26">
        <v>4</v>
      </c>
      <c r="C41" s="26">
        <v>2</v>
      </c>
      <c r="D41" s="25">
        <v>22</v>
      </c>
      <c r="E41" s="25">
        <v>214</v>
      </c>
      <c r="F41" s="25">
        <v>314</v>
      </c>
      <c r="G41" s="25">
        <v>336</v>
      </c>
      <c r="H41" s="25">
        <v>342</v>
      </c>
      <c r="I41" s="25">
        <v>329</v>
      </c>
      <c r="J41" s="25">
        <v>315</v>
      </c>
      <c r="K41" s="25">
        <v>301</v>
      </c>
      <c r="L41" s="25">
        <v>301</v>
      </c>
      <c r="M41" s="34">
        <v>303</v>
      </c>
      <c r="N41" s="34">
        <v>309</v>
      </c>
      <c r="O41" s="25">
        <v>291</v>
      </c>
      <c r="P41" s="25">
        <v>320</v>
      </c>
      <c r="Q41" s="25">
        <v>317</v>
      </c>
      <c r="R41" s="25">
        <v>305</v>
      </c>
      <c r="S41" s="25">
        <v>327</v>
      </c>
      <c r="T41" s="25">
        <v>314</v>
      </c>
      <c r="U41" s="6" t="s">
        <v>137</v>
      </c>
    </row>
    <row r="42" spans="1:21" ht="16.5" customHeight="1">
      <c r="A42" s="10">
        <v>40</v>
      </c>
      <c r="B42" s="26">
        <v>5</v>
      </c>
      <c r="C42" s="26">
        <v>5</v>
      </c>
      <c r="D42" s="25">
        <v>26</v>
      </c>
      <c r="E42" s="25">
        <v>283</v>
      </c>
      <c r="F42" s="25">
        <v>374</v>
      </c>
      <c r="G42" s="25">
        <v>377</v>
      </c>
      <c r="H42" s="25">
        <v>374</v>
      </c>
      <c r="I42" s="25">
        <v>358</v>
      </c>
      <c r="J42" s="25">
        <v>367</v>
      </c>
      <c r="K42" s="25">
        <v>339</v>
      </c>
      <c r="L42" s="25">
        <v>334</v>
      </c>
      <c r="M42" s="34">
        <v>344</v>
      </c>
      <c r="N42" s="34">
        <v>359</v>
      </c>
      <c r="O42" s="25">
        <v>337</v>
      </c>
      <c r="P42" s="25">
        <v>392</v>
      </c>
      <c r="Q42" s="25">
        <v>394</v>
      </c>
      <c r="R42" s="25">
        <v>376</v>
      </c>
      <c r="S42" s="25">
        <v>401</v>
      </c>
      <c r="T42" s="25">
        <v>379</v>
      </c>
      <c r="U42" s="6" t="s">
        <v>138</v>
      </c>
    </row>
    <row r="43" spans="1:21" ht="16.5" customHeight="1">
      <c r="A43" s="10">
        <v>41</v>
      </c>
      <c r="B43" s="26">
        <v>1</v>
      </c>
      <c r="C43" s="26">
        <v>9</v>
      </c>
      <c r="D43" s="25">
        <v>12</v>
      </c>
      <c r="E43" s="25">
        <v>120</v>
      </c>
      <c r="F43" s="25">
        <v>147</v>
      </c>
      <c r="G43" s="25">
        <v>172</v>
      </c>
      <c r="H43" s="25">
        <v>177</v>
      </c>
      <c r="I43" s="25">
        <v>174</v>
      </c>
      <c r="J43" s="25">
        <v>160</v>
      </c>
      <c r="K43" s="25">
        <v>157</v>
      </c>
      <c r="L43" s="25">
        <v>155</v>
      </c>
      <c r="M43" s="34">
        <v>153</v>
      </c>
      <c r="N43" s="34">
        <v>152</v>
      </c>
      <c r="O43" s="25">
        <v>146</v>
      </c>
      <c r="P43" s="25">
        <v>159</v>
      </c>
      <c r="Q43" s="25">
        <v>154</v>
      </c>
      <c r="R43" s="25">
        <v>149</v>
      </c>
      <c r="S43" s="25">
        <v>161</v>
      </c>
      <c r="T43" s="25">
        <v>155</v>
      </c>
      <c r="U43" s="6" t="s">
        <v>139</v>
      </c>
    </row>
    <row r="44" spans="1:21" ht="16.5" customHeight="1">
      <c r="A44" s="10">
        <v>42</v>
      </c>
      <c r="B44" s="26">
        <v>4</v>
      </c>
      <c r="C44" s="26">
        <v>2</v>
      </c>
      <c r="D44" s="25">
        <v>24</v>
      </c>
      <c r="E44" s="25">
        <v>202</v>
      </c>
      <c r="F44" s="25">
        <v>335</v>
      </c>
      <c r="G44" s="25">
        <v>368</v>
      </c>
      <c r="H44" s="25">
        <v>381</v>
      </c>
      <c r="I44" s="25">
        <v>367</v>
      </c>
      <c r="J44" s="25">
        <v>337</v>
      </c>
      <c r="K44" s="25">
        <v>329</v>
      </c>
      <c r="L44" s="25">
        <v>333</v>
      </c>
      <c r="M44" s="34">
        <v>329</v>
      </c>
      <c r="N44" s="34">
        <v>332</v>
      </c>
      <c r="O44" s="25">
        <v>313</v>
      </c>
      <c r="P44" s="25">
        <v>330</v>
      </c>
      <c r="Q44" s="25">
        <v>324</v>
      </c>
      <c r="R44" s="25">
        <v>313</v>
      </c>
      <c r="S44" s="25">
        <v>336</v>
      </c>
      <c r="T44" s="25">
        <v>327</v>
      </c>
      <c r="U44" s="6" t="s">
        <v>140</v>
      </c>
    </row>
    <row r="45" spans="1:21" ht="16.5" customHeight="1">
      <c r="A45" s="10">
        <v>43</v>
      </c>
      <c r="B45" s="26">
        <v>6</v>
      </c>
      <c r="C45" s="26">
        <v>3</v>
      </c>
      <c r="D45" s="25">
        <v>34</v>
      </c>
      <c r="E45" s="25">
        <v>337</v>
      </c>
      <c r="F45" s="25">
        <v>450</v>
      </c>
      <c r="G45" s="25">
        <v>453</v>
      </c>
      <c r="H45" s="25">
        <v>440</v>
      </c>
      <c r="I45" s="25">
        <v>417</v>
      </c>
      <c r="J45" s="25">
        <v>393</v>
      </c>
      <c r="K45" s="25">
        <v>379</v>
      </c>
      <c r="L45" s="25">
        <v>368</v>
      </c>
      <c r="M45" s="34">
        <v>367</v>
      </c>
      <c r="N45" s="34">
        <v>374</v>
      </c>
      <c r="O45" s="25">
        <v>379</v>
      </c>
      <c r="P45" s="25">
        <v>395</v>
      </c>
      <c r="Q45" s="25">
        <v>386</v>
      </c>
      <c r="R45" s="25">
        <v>372</v>
      </c>
      <c r="S45" s="25">
        <v>384</v>
      </c>
      <c r="T45" s="25">
        <v>369</v>
      </c>
      <c r="U45" s="6" t="s">
        <v>141</v>
      </c>
    </row>
    <row r="46" spans="1:21" ht="16.5" customHeight="1">
      <c r="A46" s="10">
        <v>44</v>
      </c>
      <c r="B46" s="26">
        <v>11</v>
      </c>
      <c r="C46" s="26">
        <v>8</v>
      </c>
      <c r="D46" s="25">
        <v>63</v>
      </c>
      <c r="E46" s="25">
        <v>678</v>
      </c>
      <c r="F46" s="25">
        <v>676</v>
      </c>
      <c r="G46" s="25">
        <v>653</v>
      </c>
      <c r="H46" s="25">
        <v>647</v>
      </c>
      <c r="I46" s="25">
        <v>617</v>
      </c>
      <c r="J46" s="25">
        <v>579</v>
      </c>
      <c r="K46" s="25">
        <v>567</v>
      </c>
      <c r="L46" s="25">
        <v>546</v>
      </c>
      <c r="M46" s="34">
        <v>542</v>
      </c>
      <c r="N46" s="34">
        <v>554</v>
      </c>
      <c r="O46" s="25">
        <v>566</v>
      </c>
      <c r="P46" s="25">
        <v>583</v>
      </c>
      <c r="Q46" s="25">
        <v>557</v>
      </c>
      <c r="R46" s="25">
        <v>530</v>
      </c>
      <c r="S46" s="25">
        <v>543</v>
      </c>
      <c r="T46" s="25">
        <v>524</v>
      </c>
      <c r="U46" s="6" t="s">
        <v>142</v>
      </c>
    </row>
    <row r="47" spans="1:21" ht="16.5" customHeight="1">
      <c r="A47" s="10">
        <v>45</v>
      </c>
      <c r="B47" s="26">
        <v>4</v>
      </c>
      <c r="C47" s="26">
        <v>2</v>
      </c>
      <c r="D47" s="25">
        <v>20</v>
      </c>
      <c r="E47" s="25">
        <v>169</v>
      </c>
      <c r="F47" s="25">
        <v>277</v>
      </c>
      <c r="G47" s="25">
        <v>296</v>
      </c>
      <c r="H47" s="25">
        <v>284</v>
      </c>
      <c r="I47" s="25">
        <v>269</v>
      </c>
      <c r="J47" s="25">
        <v>256</v>
      </c>
      <c r="K47" s="25">
        <v>255</v>
      </c>
      <c r="L47" s="25">
        <v>261</v>
      </c>
      <c r="M47" s="34">
        <v>262</v>
      </c>
      <c r="N47" s="34">
        <v>256</v>
      </c>
      <c r="O47" s="25">
        <v>251</v>
      </c>
      <c r="P47" s="25">
        <v>262</v>
      </c>
      <c r="Q47" s="25">
        <v>262</v>
      </c>
      <c r="R47" s="25">
        <v>264</v>
      </c>
      <c r="S47" s="25">
        <v>274</v>
      </c>
      <c r="T47" s="25">
        <v>265</v>
      </c>
      <c r="U47" s="6" t="s">
        <v>143</v>
      </c>
    </row>
    <row r="48" spans="1:21" ht="16.5" customHeight="1">
      <c r="A48" s="10">
        <v>46</v>
      </c>
      <c r="B48" s="26">
        <v>4</v>
      </c>
      <c r="C48" s="26">
        <v>7</v>
      </c>
      <c r="D48" s="25">
        <v>26</v>
      </c>
      <c r="E48" s="25">
        <v>260</v>
      </c>
      <c r="F48" s="25">
        <v>436</v>
      </c>
      <c r="G48" s="25">
        <v>441</v>
      </c>
      <c r="H48" s="25">
        <v>426</v>
      </c>
      <c r="I48" s="25">
        <v>401</v>
      </c>
      <c r="J48" s="25">
        <v>378</v>
      </c>
      <c r="K48" s="25">
        <v>355</v>
      </c>
      <c r="L48" s="25">
        <v>340</v>
      </c>
      <c r="M48" s="34">
        <v>339</v>
      </c>
      <c r="N48" s="34">
        <v>350</v>
      </c>
      <c r="O48" s="25">
        <v>359</v>
      </c>
      <c r="P48" s="25">
        <v>377</v>
      </c>
      <c r="Q48" s="25">
        <v>371</v>
      </c>
      <c r="R48" s="25">
        <v>355</v>
      </c>
      <c r="S48" s="25">
        <v>366</v>
      </c>
      <c r="T48" s="25">
        <v>349</v>
      </c>
      <c r="U48" s="6" t="s">
        <v>144</v>
      </c>
    </row>
    <row r="49" spans="1:21" ht="16.5" customHeight="1">
      <c r="A49" s="10">
        <v>47</v>
      </c>
      <c r="B49" s="26">
        <v>4</v>
      </c>
      <c r="C49" s="26">
        <v>3</v>
      </c>
      <c r="D49" s="25">
        <v>28</v>
      </c>
      <c r="E49" s="25">
        <v>262</v>
      </c>
      <c r="F49" s="25">
        <v>241</v>
      </c>
      <c r="G49" s="25">
        <v>236</v>
      </c>
      <c r="H49" s="25">
        <v>232</v>
      </c>
      <c r="I49" s="25">
        <v>226</v>
      </c>
      <c r="J49" s="25">
        <v>229</v>
      </c>
      <c r="K49" s="25">
        <v>230</v>
      </c>
      <c r="L49" s="25">
        <v>227</v>
      </c>
      <c r="M49" s="34">
        <v>229</v>
      </c>
      <c r="N49" s="34">
        <v>228</v>
      </c>
      <c r="O49" s="25">
        <v>230</v>
      </c>
      <c r="P49" s="25">
        <v>236</v>
      </c>
      <c r="Q49" s="25">
        <v>232</v>
      </c>
      <c r="R49" s="25">
        <v>226</v>
      </c>
      <c r="S49" s="25">
        <v>227</v>
      </c>
      <c r="T49" s="25">
        <v>223</v>
      </c>
      <c r="U49" s="6" t="s">
        <v>145</v>
      </c>
    </row>
    <row r="50" spans="1:21" ht="16.5" customHeight="1">
      <c r="A50" s="10">
        <v>48</v>
      </c>
      <c r="B50" s="26">
        <v>7</v>
      </c>
      <c r="C50" s="26">
        <v>5</v>
      </c>
      <c r="D50" s="25">
        <v>29</v>
      </c>
      <c r="E50" s="25">
        <v>424</v>
      </c>
      <c r="F50" s="25">
        <v>277</v>
      </c>
      <c r="G50" s="25">
        <v>286</v>
      </c>
      <c r="H50" s="25">
        <v>277</v>
      </c>
      <c r="I50" s="25">
        <v>278</v>
      </c>
      <c r="J50" s="25">
        <v>270</v>
      </c>
      <c r="K50" s="25">
        <v>253</v>
      </c>
      <c r="L50" s="25">
        <v>248</v>
      </c>
      <c r="M50" s="34">
        <v>245</v>
      </c>
      <c r="N50" s="34">
        <v>253</v>
      </c>
      <c r="O50" s="25">
        <v>252</v>
      </c>
      <c r="P50" s="25">
        <v>260</v>
      </c>
      <c r="Q50" s="25">
        <v>258</v>
      </c>
      <c r="R50" s="25">
        <v>251</v>
      </c>
      <c r="S50" s="25">
        <v>259</v>
      </c>
      <c r="T50" s="25">
        <v>250</v>
      </c>
      <c r="U50" s="6" t="s">
        <v>146</v>
      </c>
    </row>
    <row r="51" spans="1:21" ht="16.5" customHeight="1">
      <c r="A51" s="10">
        <v>49</v>
      </c>
      <c r="B51" s="26">
        <v>8</v>
      </c>
      <c r="C51" s="26">
        <v>2</v>
      </c>
      <c r="D51" s="25">
        <v>31</v>
      </c>
      <c r="E51" s="25">
        <v>450</v>
      </c>
      <c r="F51" s="25">
        <v>261</v>
      </c>
      <c r="G51" s="25">
        <v>266</v>
      </c>
      <c r="H51" s="25">
        <v>257</v>
      </c>
      <c r="I51" s="25">
        <v>263</v>
      </c>
      <c r="J51" s="25">
        <v>256</v>
      </c>
      <c r="K51" s="25">
        <v>238</v>
      </c>
      <c r="L51" s="25">
        <v>233</v>
      </c>
      <c r="M51" s="34">
        <v>235</v>
      </c>
      <c r="N51" s="34">
        <v>243</v>
      </c>
      <c r="O51" s="25">
        <v>242</v>
      </c>
      <c r="P51" s="25">
        <v>248</v>
      </c>
      <c r="Q51" s="25">
        <v>248</v>
      </c>
      <c r="R51" s="25">
        <v>241</v>
      </c>
      <c r="S51" s="25">
        <v>249</v>
      </c>
      <c r="T51" s="25">
        <v>240</v>
      </c>
      <c r="U51" s="6" t="s">
        <v>147</v>
      </c>
    </row>
    <row r="52" spans="1:21" ht="16.5" customHeight="1">
      <c r="A52" s="10">
        <v>50</v>
      </c>
      <c r="B52" s="26">
        <v>4</v>
      </c>
      <c r="C52" s="26">
        <v>1</v>
      </c>
      <c r="D52" s="25">
        <v>19</v>
      </c>
      <c r="E52" s="25">
        <v>303</v>
      </c>
      <c r="F52" s="25">
        <v>354</v>
      </c>
      <c r="G52" s="25">
        <v>380</v>
      </c>
      <c r="H52" s="25">
        <v>371</v>
      </c>
      <c r="I52" s="25">
        <v>346</v>
      </c>
      <c r="J52" s="25">
        <v>334</v>
      </c>
      <c r="K52" s="25">
        <v>325</v>
      </c>
      <c r="L52" s="25">
        <v>315</v>
      </c>
      <c r="M52" s="34">
        <v>296</v>
      </c>
      <c r="N52" s="34">
        <v>298</v>
      </c>
      <c r="O52" s="25">
        <v>300</v>
      </c>
      <c r="P52" s="25">
        <v>314</v>
      </c>
      <c r="Q52" s="25">
        <v>307</v>
      </c>
      <c r="R52" s="25">
        <v>298</v>
      </c>
      <c r="S52" s="25">
        <v>309</v>
      </c>
      <c r="T52" s="25">
        <v>296</v>
      </c>
      <c r="U52" s="6" t="s">
        <v>148</v>
      </c>
    </row>
    <row r="53" spans="1:21" ht="16.5" customHeight="1">
      <c r="A53" s="10">
        <v>51</v>
      </c>
      <c r="B53" s="26">
        <v>7</v>
      </c>
      <c r="C53" s="26">
        <v>5</v>
      </c>
      <c r="D53" s="25">
        <v>30</v>
      </c>
      <c r="E53" s="25">
        <v>325</v>
      </c>
      <c r="F53" s="25">
        <v>399</v>
      </c>
      <c r="G53" s="25">
        <v>400</v>
      </c>
      <c r="H53" s="25">
        <v>388</v>
      </c>
      <c r="I53" s="25">
        <v>374</v>
      </c>
      <c r="J53" s="25">
        <v>364</v>
      </c>
      <c r="K53" s="25">
        <v>358</v>
      </c>
      <c r="L53" s="25">
        <v>358</v>
      </c>
      <c r="M53" s="34">
        <v>352</v>
      </c>
      <c r="N53" s="34">
        <v>358</v>
      </c>
      <c r="O53" s="25">
        <v>366</v>
      </c>
      <c r="P53" s="25">
        <v>377</v>
      </c>
      <c r="Q53" s="25">
        <v>368</v>
      </c>
      <c r="R53" s="25">
        <v>364</v>
      </c>
      <c r="S53" s="25">
        <v>375</v>
      </c>
      <c r="T53" s="25">
        <v>372</v>
      </c>
      <c r="U53" s="6" t="s">
        <v>149</v>
      </c>
    </row>
    <row r="54" spans="1:21" s="18" customFormat="1" ht="16.5" customHeight="1">
      <c r="A54" s="13">
        <v>52</v>
      </c>
      <c r="B54" s="22">
        <v>5</v>
      </c>
      <c r="C54" s="22">
        <v>1</v>
      </c>
      <c r="D54" s="27">
        <v>36</v>
      </c>
      <c r="E54" s="27">
        <v>362</v>
      </c>
      <c r="F54" s="27">
        <v>444</v>
      </c>
      <c r="G54" s="27">
        <v>488</v>
      </c>
      <c r="H54" s="27">
        <v>440</v>
      </c>
      <c r="I54" s="27">
        <v>282</v>
      </c>
      <c r="J54" s="27">
        <v>265</v>
      </c>
      <c r="K54" s="27">
        <v>271</v>
      </c>
      <c r="L54" s="27">
        <v>269</v>
      </c>
      <c r="M54" s="33">
        <v>283</v>
      </c>
      <c r="N54" s="33">
        <v>301</v>
      </c>
      <c r="O54" s="27">
        <v>325</v>
      </c>
      <c r="P54" s="27">
        <v>341</v>
      </c>
      <c r="Q54" s="27">
        <v>379</v>
      </c>
      <c r="R54" s="27">
        <v>373</v>
      </c>
      <c r="S54" s="27">
        <v>333</v>
      </c>
      <c r="T54" s="27">
        <v>315</v>
      </c>
      <c r="U54" s="6" t="s">
        <v>150</v>
      </c>
    </row>
    <row r="55" spans="1:21" s="18" customFormat="1" ht="16.5" customHeight="1">
      <c r="A55" s="13">
        <v>53</v>
      </c>
      <c r="B55" s="22">
        <v>7</v>
      </c>
      <c r="C55" s="22">
        <v>0</v>
      </c>
      <c r="D55" s="27">
        <v>44</v>
      </c>
      <c r="E55" s="27">
        <v>250</v>
      </c>
      <c r="F55" s="27">
        <v>835</v>
      </c>
      <c r="G55" s="27">
        <v>824</v>
      </c>
      <c r="H55" s="27">
        <v>742</v>
      </c>
      <c r="I55" s="27">
        <v>662</v>
      </c>
      <c r="J55" s="27">
        <v>642</v>
      </c>
      <c r="K55" s="27">
        <v>658</v>
      </c>
      <c r="L55" s="27">
        <v>675</v>
      </c>
      <c r="M55" s="33">
        <v>644</v>
      </c>
      <c r="N55" s="33">
        <v>643</v>
      </c>
      <c r="O55" s="27">
        <v>666</v>
      </c>
      <c r="P55" s="27">
        <v>698</v>
      </c>
      <c r="Q55" s="27">
        <v>675</v>
      </c>
      <c r="R55" s="27">
        <v>677</v>
      </c>
      <c r="S55" s="27">
        <v>692</v>
      </c>
      <c r="T55" s="27">
        <v>683</v>
      </c>
      <c r="U55" s="6" t="s">
        <v>151</v>
      </c>
    </row>
    <row r="56" spans="1:21" s="21" customFormat="1" ht="16.5" customHeight="1">
      <c r="A56" s="14">
        <v>54</v>
      </c>
      <c r="B56" s="23">
        <v>8</v>
      </c>
      <c r="C56" s="23">
        <v>4</v>
      </c>
      <c r="D56" s="28">
        <v>45</v>
      </c>
      <c r="E56" s="28">
        <v>262</v>
      </c>
      <c r="F56" s="28">
        <v>798</v>
      </c>
      <c r="G56" s="28">
        <v>788</v>
      </c>
      <c r="H56" s="28">
        <v>726</v>
      </c>
      <c r="I56" s="28">
        <v>662</v>
      </c>
      <c r="J56" s="28">
        <v>645</v>
      </c>
      <c r="K56" s="28">
        <v>663</v>
      </c>
      <c r="L56" s="28">
        <v>677</v>
      </c>
      <c r="M56" s="283">
        <v>652</v>
      </c>
      <c r="N56" s="283">
        <v>655</v>
      </c>
      <c r="O56" s="28">
        <v>686</v>
      </c>
      <c r="P56" s="28">
        <v>714</v>
      </c>
      <c r="Q56" s="28">
        <v>686</v>
      </c>
      <c r="R56" s="28">
        <v>690</v>
      </c>
      <c r="S56" s="28">
        <v>707</v>
      </c>
      <c r="T56" s="28">
        <v>702</v>
      </c>
      <c r="U56" s="20" t="s">
        <v>152</v>
      </c>
    </row>
    <row r="57" spans="1:21" ht="16.5" customHeight="1">
      <c r="A57" s="14">
        <v>55</v>
      </c>
      <c r="B57" s="23">
        <v>8</v>
      </c>
      <c r="C57" s="23">
        <v>6</v>
      </c>
      <c r="D57" s="25">
        <v>46</v>
      </c>
      <c r="E57" s="25">
        <v>260</v>
      </c>
      <c r="F57" s="25">
        <v>802</v>
      </c>
      <c r="G57" s="25">
        <v>795</v>
      </c>
      <c r="H57" s="25">
        <v>734</v>
      </c>
      <c r="I57" s="25">
        <v>673</v>
      </c>
      <c r="J57" s="25">
        <v>657</v>
      </c>
      <c r="K57" s="25">
        <v>673</v>
      </c>
      <c r="L57" s="25">
        <v>689</v>
      </c>
      <c r="M57" s="34">
        <v>667</v>
      </c>
      <c r="N57" s="34">
        <v>676</v>
      </c>
      <c r="O57" s="25">
        <v>705</v>
      </c>
      <c r="P57" s="25">
        <v>736</v>
      </c>
      <c r="Q57" s="25">
        <v>707</v>
      </c>
      <c r="R57" s="25">
        <v>711</v>
      </c>
      <c r="S57" s="25">
        <v>727</v>
      </c>
      <c r="T57" s="25">
        <v>724</v>
      </c>
      <c r="U57" s="6" t="s">
        <v>153</v>
      </c>
    </row>
    <row r="58" spans="1:21" ht="16.5" customHeight="1">
      <c r="A58" s="14">
        <v>56</v>
      </c>
      <c r="B58" s="23">
        <v>6</v>
      </c>
      <c r="C58" s="23">
        <v>8</v>
      </c>
      <c r="D58" s="25">
        <v>37</v>
      </c>
      <c r="E58" s="25">
        <v>197</v>
      </c>
      <c r="F58" s="25">
        <v>755</v>
      </c>
      <c r="G58" s="25">
        <v>714</v>
      </c>
      <c r="H58" s="25">
        <v>647</v>
      </c>
      <c r="I58" s="25">
        <v>578</v>
      </c>
      <c r="J58" s="25">
        <v>556</v>
      </c>
      <c r="K58" s="25">
        <v>575</v>
      </c>
      <c r="L58" s="25">
        <v>584</v>
      </c>
      <c r="M58" s="34">
        <v>543</v>
      </c>
      <c r="N58" s="34">
        <v>522</v>
      </c>
      <c r="O58" s="25">
        <v>552</v>
      </c>
      <c r="P58" s="25">
        <v>577</v>
      </c>
      <c r="Q58" s="25">
        <v>561</v>
      </c>
      <c r="R58" s="25">
        <v>569</v>
      </c>
      <c r="S58" s="25">
        <v>591</v>
      </c>
      <c r="T58" s="25">
        <v>586</v>
      </c>
      <c r="U58" s="6" t="s">
        <v>154</v>
      </c>
    </row>
    <row r="59" spans="1:21" s="21" customFormat="1" ht="16.5" customHeight="1">
      <c r="A59" s="14">
        <v>57</v>
      </c>
      <c r="B59" s="26">
        <v>4</v>
      </c>
      <c r="C59" s="26">
        <v>4</v>
      </c>
      <c r="D59" s="28">
        <v>41</v>
      </c>
      <c r="E59" s="28">
        <v>198</v>
      </c>
      <c r="F59" s="28">
        <v>987</v>
      </c>
      <c r="G59" s="28">
        <v>950</v>
      </c>
      <c r="H59" s="28">
        <v>818</v>
      </c>
      <c r="I59" s="28">
        <v>703</v>
      </c>
      <c r="J59" s="28">
        <v>665</v>
      </c>
      <c r="K59" s="28">
        <v>682</v>
      </c>
      <c r="L59" s="28">
        <v>712</v>
      </c>
      <c r="M59" s="283">
        <v>665</v>
      </c>
      <c r="N59" s="283">
        <v>655</v>
      </c>
      <c r="O59" s="28">
        <v>666</v>
      </c>
      <c r="P59" s="28">
        <v>706</v>
      </c>
      <c r="Q59" s="28">
        <v>684</v>
      </c>
      <c r="R59" s="28">
        <v>688</v>
      </c>
      <c r="S59" s="28">
        <v>695</v>
      </c>
      <c r="T59" s="28">
        <v>671</v>
      </c>
      <c r="U59" s="20" t="s">
        <v>155</v>
      </c>
    </row>
    <row r="60" spans="1:21" ht="16.5" customHeight="1">
      <c r="A60" s="14">
        <v>58</v>
      </c>
      <c r="B60" s="23">
        <v>4</v>
      </c>
      <c r="C60" s="23">
        <v>6</v>
      </c>
      <c r="D60" s="25">
        <v>40</v>
      </c>
      <c r="E60" s="25">
        <v>280</v>
      </c>
      <c r="F60" s="25">
        <v>832</v>
      </c>
      <c r="G60" s="25">
        <v>911</v>
      </c>
      <c r="H60" s="25">
        <v>805</v>
      </c>
      <c r="I60" s="25">
        <v>683</v>
      </c>
      <c r="J60" s="25">
        <v>698</v>
      </c>
      <c r="K60" s="25">
        <v>700</v>
      </c>
      <c r="L60" s="25">
        <v>687</v>
      </c>
      <c r="M60" s="34">
        <v>634</v>
      </c>
      <c r="N60" s="34">
        <v>624</v>
      </c>
      <c r="O60" s="25">
        <v>637</v>
      </c>
      <c r="P60" s="25">
        <v>697</v>
      </c>
      <c r="Q60" s="25">
        <v>695</v>
      </c>
      <c r="R60" s="25">
        <v>691</v>
      </c>
      <c r="S60" s="25">
        <v>722</v>
      </c>
      <c r="T60" s="25">
        <v>718</v>
      </c>
      <c r="U60" s="6" t="s">
        <v>156</v>
      </c>
    </row>
    <row r="61" spans="1:21" ht="16.5" customHeight="1">
      <c r="A61" s="14">
        <v>59</v>
      </c>
      <c r="B61" s="23">
        <v>6</v>
      </c>
      <c r="C61" s="23">
        <v>5</v>
      </c>
      <c r="D61" s="25">
        <v>46</v>
      </c>
      <c r="E61" s="25">
        <v>331</v>
      </c>
      <c r="F61" s="25">
        <v>533</v>
      </c>
      <c r="G61" s="25">
        <v>545</v>
      </c>
      <c r="H61" s="25">
        <v>502</v>
      </c>
      <c r="I61" s="25">
        <v>455</v>
      </c>
      <c r="J61" s="25">
        <v>452</v>
      </c>
      <c r="K61" s="25">
        <v>453</v>
      </c>
      <c r="L61" s="25">
        <v>470</v>
      </c>
      <c r="M61" s="34">
        <v>466</v>
      </c>
      <c r="N61" s="34">
        <v>470</v>
      </c>
      <c r="O61" s="25">
        <v>482</v>
      </c>
      <c r="P61" s="25">
        <v>496</v>
      </c>
      <c r="Q61" s="25">
        <v>496</v>
      </c>
      <c r="R61" s="25">
        <v>486</v>
      </c>
      <c r="S61" s="25">
        <v>496</v>
      </c>
      <c r="T61" s="25">
        <v>499</v>
      </c>
      <c r="U61" s="15" t="s">
        <v>239</v>
      </c>
    </row>
    <row r="62" spans="1:21" s="18" customFormat="1" ht="16.5" customHeight="1">
      <c r="A62" s="13">
        <v>60</v>
      </c>
      <c r="B62" s="26">
        <v>5</v>
      </c>
      <c r="C62" s="26">
        <v>8</v>
      </c>
      <c r="D62" s="27">
        <v>35</v>
      </c>
      <c r="E62" s="27">
        <v>421</v>
      </c>
      <c r="F62" s="27">
        <v>383</v>
      </c>
      <c r="G62" s="27">
        <v>385</v>
      </c>
      <c r="H62" s="27">
        <v>382</v>
      </c>
      <c r="I62" s="27">
        <v>376</v>
      </c>
      <c r="J62" s="27">
        <v>374</v>
      </c>
      <c r="K62" s="27">
        <v>372</v>
      </c>
      <c r="L62" s="27">
        <v>360</v>
      </c>
      <c r="M62" s="33">
        <v>370</v>
      </c>
      <c r="N62" s="33">
        <v>374</v>
      </c>
      <c r="O62" s="27">
        <v>381</v>
      </c>
      <c r="P62" s="27">
        <v>389</v>
      </c>
      <c r="Q62" s="27">
        <v>377</v>
      </c>
      <c r="R62" s="27">
        <v>369</v>
      </c>
      <c r="S62" s="27">
        <v>373</v>
      </c>
      <c r="T62" s="27">
        <v>370</v>
      </c>
      <c r="U62" s="6" t="s">
        <v>157</v>
      </c>
    </row>
    <row r="63" spans="1:21" ht="16.5" customHeight="1">
      <c r="A63" s="14">
        <v>61</v>
      </c>
      <c r="B63" s="22">
        <v>7</v>
      </c>
      <c r="C63" s="22">
        <v>1</v>
      </c>
      <c r="D63" s="25">
        <v>53</v>
      </c>
      <c r="E63" s="25">
        <v>409</v>
      </c>
      <c r="F63" s="25">
        <v>562</v>
      </c>
      <c r="G63" s="25">
        <v>549</v>
      </c>
      <c r="H63" s="25">
        <v>537</v>
      </c>
      <c r="I63" s="25">
        <v>523</v>
      </c>
      <c r="J63" s="25">
        <v>511</v>
      </c>
      <c r="K63" s="25">
        <v>491</v>
      </c>
      <c r="L63" s="25">
        <v>479</v>
      </c>
      <c r="M63" s="34">
        <v>488</v>
      </c>
      <c r="N63" s="34">
        <v>480</v>
      </c>
      <c r="O63" s="25">
        <v>514</v>
      </c>
      <c r="P63" s="25">
        <v>503</v>
      </c>
      <c r="Q63" s="25">
        <v>477</v>
      </c>
      <c r="R63" s="25">
        <v>457</v>
      </c>
      <c r="S63" s="25">
        <v>466</v>
      </c>
      <c r="T63" s="25">
        <v>457</v>
      </c>
      <c r="U63" s="6" t="s">
        <v>158</v>
      </c>
    </row>
    <row r="64" spans="1:21" ht="16.5" customHeight="1">
      <c r="A64" s="14">
        <v>62</v>
      </c>
      <c r="B64" s="26">
        <v>2</v>
      </c>
      <c r="C64" s="26">
        <v>8</v>
      </c>
      <c r="D64" s="25">
        <v>25</v>
      </c>
      <c r="E64" s="25">
        <v>312</v>
      </c>
      <c r="F64" s="25">
        <v>195</v>
      </c>
      <c r="G64" s="25">
        <v>239</v>
      </c>
      <c r="H64" s="25">
        <v>253</v>
      </c>
      <c r="I64" s="25">
        <v>266</v>
      </c>
      <c r="J64" s="25">
        <v>288</v>
      </c>
      <c r="K64" s="25">
        <v>314</v>
      </c>
      <c r="L64" s="25">
        <v>275</v>
      </c>
      <c r="M64" s="34">
        <v>297</v>
      </c>
      <c r="N64" s="34">
        <v>337</v>
      </c>
      <c r="O64" s="25">
        <v>299</v>
      </c>
      <c r="P64" s="25">
        <v>329</v>
      </c>
      <c r="Q64" s="25">
        <v>284</v>
      </c>
      <c r="R64" s="25">
        <v>261</v>
      </c>
      <c r="S64" s="25">
        <v>276</v>
      </c>
      <c r="T64" s="25">
        <v>289</v>
      </c>
      <c r="U64" s="6" t="s">
        <v>159</v>
      </c>
    </row>
    <row r="65" spans="1:21" ht="16.5" customHeight="1">
      <c r="A65" s="14">
        <v>63</v>
      </c>
      <c r="B65" s="26">
        <v>7</v>
      </c>
      <c r="C65" s="26">
        <v>0</v>
      </c>
      <c r="D65" s="25">
        <v>36</v>
      </c>
      <c r="E65" s="25">
        <v>511</v>
      </c>
      <c r="F65" s="25">
        <v>354</v>
      </c>
      <c r="G65" s="25">
        <v>351</v>
      </c>
      <c r="H65" s="25">
        <v>354</v>
      </c>
      <c r="I65" s="25">
        <v>348</v>
      </c>
      <c r="J65" s="25">
        <v>331</v>
      </c>
      <c r="K65" s="25">
        <v>323</v>
      </c>
      <c r="L65" s="25">
        <v>320</v>
      </c>
      <c r="M65" s="34">
        <v>320</v>
      </c>
      <c r="N65" s="34">
        <v>314</v>
      </c>
      <c r="O65" s="25">
        <v>330</v>
      </c>
      <c r="P65" s="25">
        <v>341</v>
      </c>
      <c r="Q65" s="25">
        <v>343</v>
      </c>
      <c r="R65" s="25">
        <v>342</v>
      </c>
      <c r="S65" s="25">
        <v>343</v>
      </c>
      <c r="T65" s="25">
        <v>340</v>
      </c>
      <c r="U65" s="6" t="s">
        <v>160</v>
      </c>
    </row>
    <row r="66" spans="1:21" s="21" customFormat="1" ht="16.5" customHeight="1">
      <c r="A66" s="14">
        <v>64</v>
      </c>
      <c r="B66" s="26">
        <v>5</v>
      </c>
      <c r="C66" s="26">
        <v>1</v>
      </c>
      <c r="D66" s="28">
        <v>20</v>
      </c>
      <c r="E66" s="28">
        <v>417</v>
      </c>
      <c r="F66" s="28">
        <v>326</v>
      </c>
      <c r="G66" s="28">
        <v>328</v>
      </c>
      <c r="H66" s="28">
        <v>319</v>
      </c>
      <c r="I66" s="28">
        <v>311</v>
      </c>
      <c r="J66" s="28">
        <v>322</v>
      </c>
      <c r="K66" s="28">
        <v>328</v>
      </c>
      <c r="L66" s="28">
        <v>323</v>
      </c>
      <c r="M66" s="283">
        <v>335</v>
      </c>
      <c r="N66" s="283">
        <v>340</v>
      </c>
      <c r="O66" s="28">
        <v>338</v>
      </c>
      <c r="P66" s="28">
        <v>352</v>
      </c>
      <c r="Q66" s="28">
        <v>359</v>
      </c>
      <c r="R66" s="28">
        <v>361</v>
      </c>
      <c r="S66" s="28">
        <v>357</v>
      </c>
      <c r="T66" s="28">
        <v>354</v>
      </c>
      <c r="U66" s="20" t="s">
        <v>161</v>
      </c>
    </row>
    <row r="67" spans="1:21" s="18" customFormat="1" ht="16.5" customHeight="1">
      <c r="A67" s="13">
        <v>65</v>
      </c>
      <c r="B67" s="22">
        <v>7</v>
      </c>
      <c r="C67" s="22">
        <v>4</v>
      </c>
      <c r="D67" s="27">
        <v>34</v>
      </c>
      <c r="E67" s="27">
        <v>366</v>
      </c>
      <c r="F67" s="27">
        <v>354</v>
      </c>
      <c r="G67" s="27">
        <v>363</v>
      </c>
      <c r="H67" s="27">
        <v>356</v>
      </c>
      <c r="I67" s="27">
        <v>348</v>
      </c>
      <c r="J67" s="27">
        <v>342</v>
      </c>
      <c r="K67" s="27">
        <v>344</v>
      </c>
      <c r="L67" s="27">
        <v>341</v>
      </c>
      <c r="M67" s="33">
        <v>337</v>
      </c>
      <c r="N67" s="33">
        <v>344</v>
      </c>
      <c r="O67" s="27">
        <v>349</v>
      </c>
      <c r="P67" s="27">
        <v>357</v>
      </c>
      <c r="Q67" s="27">
        <v>354</v>
      </c>
      <c r="R67" s="27">
        <v>352</v>
      </c>
      <c r="S67" s="27">
        <v>364</v>
      </c>
      <c r="T67" s="27">
        <v>367</v>
      </c>
      <c r="U67" s="6" t="s">
        <v>162</v>
      </c>
    </row>
    <row r="68" spans="1:21" ht="16.5" customHeight="1">
      <c r="A68" s="14">
        <v>66</v>
      </c>
      <c r="B68" s="23">
        <v>9</v>
      </c>
      <c r="C68" s="23">
        <v>4</v>
      </c>
      <c r="D68" s="25">
        <v>33</v>
      </c>
      <c r="E68" s="25">
        <v>344</v>
      </c>
      <c r="F68" s="25">
        <v>255</v>
      </c>
      <c r="G68" s="25">
        <v>256</v>
      </c>
      <c r="H68" s="25">
        <v>253</v>
      </c>
      <c r="I68" s="25">
        <v>260</v>
      </c>
      <c r="J68" s="25">
        <v>267</v>
      </c>
      <c r="K68" s="25">
        <v>279</v>
      </c>
      <c r="L68" s="25">
        <v>281</v>
      </c>
      <c r="M68" s="34">
        <v>276</v>
      </c>
      <c r="N68" s="34">
        <v>278</v>
      </c>
      <c r="O68" s="25">
        <v>262</v>
      </c>
      <c r="P68" s="25">
        <v>277</v>
      </c>
      <c r="Q68" s="25">
        <v>277</v>
      </c>
      <c r="R68" s="25">
        <v>272</v>
      </c>
      <c r="S68" s="25">
        <v>296</v>
      </c>
      <c r="T68" s="25">
        <v>299</v>
      </c>
      <c r="U68" s="6" t="s">
        <v>163</v>
      </c>
    </row>
    <row r="69" spans="1:21" ht="16.5" customHeight="1">
      <c r="A69" s="14">
        <v>67</v>
      </c>
      <c r="B69" s="26">
        <v>3</v>
      </c>
      <c r="C69" s="26">
        <v>6</v>
      </c>
      <c r="D69" s="25">
        <v>7</v>
      </c>
      <c r="E69" s="25">
        <v>184</v>
      </c>
      <c r="F69" s="25">
        <v>158</v>
      </c>
      <c r="G69" s="25">
        <v>156</v>
      </c>
      <c r="H69" s="25">
        <v>150</v>
      </c>
      <c r="I69" s="25">
        <v>146</v>
      </c>
      <c r="J69" s="25">
        <v>142</v>
      </c>
      <c r="K69" s="25">
        <v>135</v>
      </c>
      <c r="L69" s="25">
        <v>135</v>
      </c>
      <c r="M69" s="34">
        <v>139</v>
      </c>
      <c r="N69" s="34">
        <v>140</v>
      </c>
      <c r="O69" s="25">
        <v>136</v>
      </c>
      <c r="P69" s="25">
        <v>135</v>
      </c>
      <c r="Q69" s="25">
        <v>131</v>
      </c>
      <c r="R69" s="25">
        <v>131</v>
      </c>
      <c r="S69" s="25">
        <v>134</v>
      </c>
      <c r="T69" s="25">
        <v>134</v>
      </c>
      <c r="U69" s="6" t="s">
        <v>164</v>
      </c>
    </row>
    <row r="70" spans="1:21" ht="16.5" customHeight="1">
      <c r="A70" s="14">
        <v>68</v>
      </c>
      <c r="B70" s="26">
        <v>3</v>
      </c>
      <c r="C70" s="26">
        <v>7</v>
      </c>
      <c r="D70" s="25">
        <v>20</v>
      </c>
      <c r="E70" s="25">
        <v>273</v>
      </c>
      <c r="F70" s="25">
        <v>221</v>
      </c>
      <c r="G70" s="25">
        <v>218</v>
      </c>
      <c r="H70" s="25">
        <v>213</v>
      </c>
      <c r="I70" s="25">
        <v>211</v>
      </c>
      <c r="J70" s="25">
        <v>212</v>
      </c>
      <c r="K70" s="25">
        <v>215</v>
      </c>
      <c r="L70" s="25">
        <v>213</v>
      </c>
      <c r="M70" s="34">
        <v>215</v>
      </c>
      <c r="N70" s="34">
        <v>217</v>
      </c>
      <c r="O70" s="25">
        <v>225</v>
      </c>
      <c r="P70" s="25">
        <v>226</v>
      </c>
      <c r="Q70" s="25">
        <v>225</v>
      </c>
      <c r="R70" s="25">
        <v>225</v>
      </c>
      <c r="S70" s="25">
        <v>225</v>
      </c>
      <c r="T70" s="25">
        <v>223</v>
      </c>
      <c r="U70" s="6" t="s">
        <v>165</v>
      </c>
    </row>
    <row r="71" spans="1:21" ht="16.5" customHeight="1">
      <c r="A71" s="14">
        <v>69</v>
      </c>
      <c r="B71" s="26">
        <v>2</v>
      </c>
      <c r="C71" s="26">
        <v>8</v>
      </c>
      <c r="D71" s="25">
        <v>15</v>
      </c>
      <c r="E71" s="25">
        <v>223</v>
      </c>
      <c r="F71" s="25">
        <v>161</v>
      </c>
      <c r="G71" s="25">
        <v>159</v>
      </c>
      <c r="H71" s="25">
        <v>156</v>
      </c>
      <c r="I71" s="25">
        <v>156</v>
      </c>
      <c r="J71" s="25">
        <v>156</v>
      </c>
      <c r="K71" s="25">
        <v>162</v>
      </c>
      <c r="L71" s="25">
        <v>163</v>
      </c>
      <c r="M71" s="34">
        <v>167</v>
      </c>
      <c r="N71" s="34">
        <v>171</v>
      </c>
      <c r="O71" s="25">
        <v>174</v>
      </c>
      <c r="P71" s="25">
        <v>174</v>
      </c>
      <c r="Q71" s="25">
        <v>174</v>
      </c>
      <c r="R71" s="25">
        <v>172</v>
      </c>
      <c r="S71" s="25">
        <v>173</v>
      </c>
      <c r="T71" s="25">
        <v>173</v>
      </c>
      <c r="U71" s="6" t="s">
        <v>166</v>
      </c>
    </row>
    <row r="72" spans="1:21" s="21" customFormat="1" ht="16.5" customHeight="1">
      <c r="A72" s="14">
        <v>70</v>
      </c>
      <c r="B72" s="23">
        <v>4</v>
      </c>
      <c r="C72" s="23">
        <v>7</v>
      </c>
      <c r="D72" s="28">
        <v>25</v>
      </c>
      <c r="E72" s="28">
        <v>330</v>
      </c>
      <c r="F72" s="28">
        <v>287</v>
      </c>
      <c r="G72" s="28">
        <v>285</v>
      </c>
      <c r="H72" s="28">
        <v>277</v>
      </c>
      <c r="I72" s="28">
        <v>273</v>
      </c>
      <c r="J72" s="28">
        <v>274</v>
      </c>
      <c r="K72" s="28">
        <v>274</v>
      </c>
      <c r="L72" s="28">
        <v>269</v>
      </c>
      <c r="M72" s="283">
        <v>268</v>
      </c>
      <c r="N72" s="283">
        <v>268</v>
      </c>
      <c r="O72" s="28">
        <v>281</v>
      </c>
      <c r="P72" s="28">
        <v>284</v>
      </c>
      <c r="Q72" s="28">
        <v>283</v>
      </c>
      <c r="R72" s="28">
        <v>283</v>
      </c>
      <c r="S72" s="28">
        <v>284</v>
      </c>
      <c r="T72" s="28">
        <v>279</v>
      </c>
      <c r="U72" s="20" t="s">
        <v>167</v>
      </c>
    </row>
    <row r="73" spans="1:21" ht="16.5" customHeight="1">
      <c r="A73" s="14">
        <v>71</v>
      </c>
      <c r="B73" s="26">
        <v>7</v>
      </c>
      <c r="C73" s="26">
        <v>5</v>
      </c>
      <c r="D73" s="25">
        <v>42</v>
      </c>
      <c r="E73" s="25">
        <v>449</v>
      </c>
      <c r="F73" s="25">
        <v>325</v>
      </c>
      <c r="G73" s="25">
        <v>329</v>
      </c>
      <c r="H73" s="25">
        <v>319</v>
      </c>
      <c r="I73" s="25">
        <v>322</v>
      </c>
      <c r="J73" s="25">
        <v>324</v>
      </c>
      <c r="K73" s="25">
        <v>327</v>
      </c>
      <c r="L73" s="25">
        <v>318</v>
      </c>
      <c r="M73" s="34">
        <v>312</v>
      </c>
      <c r="N73" s="34">
        <v>313</v>
      </c>
      <c r="O73" s="25">
        <v>316</v>
      </c>
      <c r="P73" s="25">
        <v>327</v>
      </c>
      <c r="Q73" s="25">
        <v>327</v>
      </c>
      <c r="R73" s="25">
        <v>322</v>
      </c>
      <c r="S73" s="25">
        <v>330</v>
      </c>
      <c r="T73" s="25">
        <v>338</v>
      </c>
      <c r="U73" s="6" t="s">
        <v>168</v>
      </c>
    </row>
    <row r="74" spans="1:21" ht="16.5" customHeight="1">
      <c r="A74" s="14">
        <v>72</v>
      </c>
      <c r="B74" s="23">
        <v>9</v>
      </c>
      <c r="C74" s="23">
        <v>8</v>
      </c>
      <c r="D74" s="25">
        <v>55</v>
      </c>
      <c r="E74" s="25">
        <v>558</v>
      </c>
      <c r="F74" s="25">
        <v>362</v>
      </c>
      <c r="G74" s="25">
        <v>364</v>
      </c>
      <c r="H74" s="25">
        <v>363</v>
      </c>
      <c r="I74" s="25">
        <v>369</v>
      </c>
      <c r="J74" s="25">
        <v>387</v>
      </c>
      <c r="K74" s="25">
        <v>384</v>
      </c>
      <c r="L74" s="25">
        <v>370</v>
      </c>
      <c r="M74" s="34">
        <v>365</v>
      </c>
      <c r="N74" s="34">
        <v>369</v>
      </c>
      <c r="O74" s="25">
        <v>377</v>
      </c>
      <c r="P74" s="25">
        <v>388</v>
      </c>
      <c r="Q74" s="25">
        <v>392</v>
      </c>
      <c r="R74" s="25">
        <v>390</v>
      </c>
      <c r="S74" s="25">
        <v>394</v>
      </c>
      <c r="T74" s="25">
        <v>392</v>
      </c>
      <c r="U74" s="6" t="s">
        <v>169</v>
      </c>
    </row>
    <row r="75" spans="1:21" ht="16.5" customHeight="1">
      <c r="A75" s="14">
        <v>73</v>
      </c>
      <c r="B75" s="26">
        <v>6</v>
      </c>
      <c r="C75" s="26">
        <v>9</v>
      </c>
      <c r="D75" s="25">
        <v>38</v>
      </c>
      <c r="E75" s="25">
        <v>422</v>
      </c>
      <c r="F75" s="25">
        <v>316</v>
      </c>
      <c r="G75" s="25">
        <v>321</v>
      </c>
      <c r="H75" s="25">
        <v>309</v>
      </c>
      <c r="I75" s="25">
        <v>311</v>
      </c>
      <c r="J75" s="25">
        <v>309</v>
      </c>
      <c r="K75" s="25">
        <v>313</v>
      </c>
      <c r="L75" s="25">
        <v>305</v>
      </c>
      <c r="M75" s="34">
        <v>299</v>
      </c>
      <c r="N75" s="34">
        <v>300</v>
      </c>
      <c r="O75" s="25">
        <v>301</v>
      </c>
      <c r="P75" s="25">
        <v>313</v>
      </c>
      <c r="Q75" s="25">
        <v>312</v>
      </c>
      <c r="R75" s="25">
        <v>306</v>
      </c>
      <c r="S75" s="25">
        <v>315</v>
      </c>
      <c r="T75" s="25">
        <v>325</v>
      </c>
      <c r="U75" s="6" t="s">
        <v>170</v>
      </c>
    </row>
    <row r="76" spans="1:21" ht="16.5" customHeight="1">
      <c r="A76" s="14">
        <v>74</v>
      </c>
      <c r="B76" s="26">
        <v>10</v>
      </c>
      <c r="C76" s="26">
        <v>0</v>
      </c>
      <c r="D76" s="25">
        <v>40</v>
      </c>
      <c r="E76" s="25">
        <v>426</v>
      </c>
      <c r="F76" s="25">
        <v>481</v>
      </c>
      <c r="G76" s="25">
        <v>501</v>
      </c>
      <c r="H76" s="25">
        <v>494</v>
      </c>
      <c r="I76" s="25">
        <v>477</v>
      </c>
      <c r="J76" s="25">
        <v>464</v>
      </c>
      <c r="K76" s="25">
        <v>464</v>
      </c>
      <c r="L76" s="25">
        <v>454</v>
      </c>
      <c r="M76" s="34">
        <v>451</v>
      </c>
      <c r="N76" s="34">
        <v>464</v>
      </c>
      <c r="O76" s="25">
        <v>473</v>
      </c>
      <c r="P76" s="25">
        <v>483</v>
      </c>
      <c r="Q76" s="25">
        <v>471</v>
      </c>
      <c r="R76" s="25">
        <v>469</v>
      </c>
      <c r="S76" s="25">
        <v>491</v>
      </c>
      <c r="T76" s="25">
        <v>494</v>
      </c>
      <c r="U76" s="6" t="s">
        <v>171</v>
      </c>
    </row>
    <row r="77" spans="1:21" ht="16.5" customHeight="1">
      <c r="A77" s="14">
        <v>75</v>
      </c>
      <c r="B77" s="26">
        <v>8</v>
      </c>
      <c r="C77" s="26">
        <v>8</v>
      </c>
      <c r="D77" s="25">
        <v>35</v>
      </c>
      <c r="E77" s="25">
        <v>427</v>
      </c>
      <c r="F77" s="25">
        <v>448</v>
      </c>
      <c r="G77" s="25">
        <v>461</v>
      </c>
      <c r="H77" s="25">
        <v>455</v>
      </c>
      <c r="I77" s="25">
        <v>447</v>
      </c>
      <c r="J77" s="25">
        <v>442</v>
      </c>
      <c r="K77" s="25">
        <v>444</v>
      </c>
      <c r="L77" s="25">
        <v>434</v>
      </c>
      <c r="M77" s="34">
        <v>432</v>
      </c>
      <c r="N77" s="34">
        <v>447</v>
      </c>
      <c r="O77" s="25">
        <v>452</v>
      </c>
      <c r="P77" s="25">
        <v>461</v>
      </c>
      <c r="Q77" s="25">
        <v>455</v>
      </c>
      <c r="R77" s="25">
        <v>450</v>
      </c>
      <c r="S77" s="25">
        <v>456</v>
      </c>
      <c r="T77" s="25">
        <v>460</v>
      </c>
      <c r="U77" s="6" t="s">
        <v>172</v>
      </c>
    </row>
    <row r="78" spans="1:21" ht="16.5" customHeight="1">
      <c r="A78" s="14">
        <v>76</v>
      </c>
      <c r="B78" s="26">
        <v>9</v>
      </c>
      <c r="C78" s="26">
        <v>7</v>
      </c>
      <c r="D78" s="25">
        <v>36</v>
      </c>
      <c r="E78" s="25">
        <v>398</v>
      </c>
      <c r="F78" s="25">
        <v>425</v>
      </c>
      <c r="G78" s="25">
        <v>455</v>
      </c>
      <c r="H78" s="25">
        <v>446</v>
      </c>
      <c r="I78" s="25">
        <v>434</v>
      </c>
      <c r="J78" s="25">
        <v>407</v>
      </c>
      <c r="K78" s="25">
        <v>390</v>
      </c>
      <c r="L78" s="25">
        <v>385</v>
      </c>
      <c r="M78" s="34">
        <v>385</v>
      </c>
      <c r="N78" s="34">
        <v>406</v>
      </c>
      <c r="O78" s="25">
        <v>420</v>
      </c>
      <c r="P78" s="25">
        <v>437</v>
      </c>
      <c r="Q78" s="25">
        <v>431</v>
      </c>
      <c r="R78" s="25">
        <v>428</v>
      </c>
      <c r="S78" s="25">
        <v>466</v>
      </c>
      <c r="T78" s="25">
        <v>472</v>
      </c>
      <c r="U78" s="6" t="s">
        <v>173</v>
      </c>
    </row>
    <row r="79" spans="1:21" ht="16.5" customHeight="1">
      <c r="A79" s="14">
        <v>77</v>
      </c>
      <c r="B79" s="26">
        <v>13</v>
      </c>
      <c r="C79" s="26">
        <v>1</v>
      </c>
      <c r="D79" s="25">
        <v>59</v>
      </c>
      <c r="E79" s="25">
        <v>493</v>
      </c>
      <c r="F79" s="25">
        <v>681</v>
      </c>
      <c r="G79" s="25">
        <v>694</v>
      </c>
      <c r="H79" s="25">
        <v>685</v>
      </c>
      <c r="I79" s="25">
        <v>640</v>
      </c>
      <c r="J79" s="25">
        <v>646</v>
      </c>
      <c r="K79" s="25">
        <v>679</v>
      </c>
      <c r="L79" s="25">
        <v>660</v>
      </c>
      <c r="M79" s="34">
        <v>647</v>
      </c>
      <c r="N79" s="34">
        <v>639</v>
      </c>
      <c r="O79" s="25">
        <v>644</v>
      </c>
      <c r="P79" s="25">
        <v>637</v>
      </c>
      <c r="Q79" s="25">
        <v>599</v>
      </c>
      <c r="R79" s="25">
        <v>604</v>
      </c>
      <c r="S79" s="25">
        <v>618</v>
      </c>
      <c r="T79" s="25">
        <v>613</v>
      </c>
      <c r="U79" s="6" t="s">
        <v>174</v>
      </c>
    </row>
    <row r="80" spans="1:21" ht="16.5" customHeight="1">
      <c r="A80" s="14">
        <v>78</v>
      </c>
      <c r="B80" s="26">
        <v>5</v>
      </c>
      <c r="C80" s="26">
        <v>7</v>
      </c>
      <c r="D80" s="25">
        <v>32</v>
      </c>
      <c r="E80" s="25">
        <v>285</v>
      </c>
      <c r="F80" s="25">
        <v>305</v>
      </c>
      <c r="G80" s="25">
        <v>311</v>
      </c>
      <c r="H80" s="25">
        <v>308</v>
      </c>
      <c r="I80" s="25">
        <v>295</v>
      </c>
      <c r="J80" s="25">
        <v>287</v>
      </c>
      <c r="K80" s="25">
        <v>292</v>
      </c>
      <c r="L80" s="25">
        <v>301</v>
      </c>
      <c r="M80" s="34">
        <v>295</v>
      </c>
      <c r="N80" s="34">
        <v>300</v>
      </c>
      <c r="O80" s="25">
        <v>307</v>
      </c>
      <c r="P80" s="25">
        <v>314</v>
      </c>
      <c r="Q80" s="25">
        <v>321</v>
      </c>
      <c r="R80" s="25">
        <v>321</v>
      </c>
      <c r="S80" s="25">
        <v>328</v>
      </c>
      <c r="T80" s="25">
        <v>330</v>
      </c>
      <c r="U80" s="6" t="s">
        <v>175</v>
      </c>
    </row>
    <row r="81" spans="1:21" s="18" customFormat="1" ht="16.5" customHeight="1">
      <c r="A81" s="13">
        <v>79</v>
      </c>
      <c r="B81" s="22">
        <v>5</v>
      </c>
      <c r="C81" s="22">
        <v>9</v>
      </c>
      <c r="D81" s="27">
        <v>41</v>
      </c>
      <c r="E81" s="27">
        <v>268</v>
      </c>
      <c r="F81" s="27">
        <v>474</v>
      </c>
      <c r="G81" s="27">
        <v>460</v>
      </c>
      <c r="H81" s="27">
        <v>429</v>
      </c>
      <c r="I81" s="27">
        <v>410</v>
      </c>
      <c r="J81" s="27">
        <v>411</v>
      </c>
      <c r="K81" s="27">
        <v>406</v>
      </c>
      <c r="L81" s="27">
        <v>396</v>
      </c>
      <c r="M81" s="33">
        <v>383</v>
      </c>
      <c r="N81" s="33">
        <v>392</v>
      </c>
      <c r="O81" s="27">
        <v>402</v>
      </c>
      <c r="P81" s="27">
        <v>416</v>
      </c>
      <c r="Q81" s="27">
        <v>414</v>
      </c>
      <c r="R81" s="27">
        <v>413</v>
      </c>
      <c r="S81" s="27">
        <v>420</v>
      </c>
      <c r="T81" s="27">
        <v>428</v>
      </c>
      <c r="U81" s="6" t="s">
        <v>176</v>
      </c>
    </row>
    <row r="82" spans="1:21" ht="16.5" customHeight="1">
      <c r="A82" s="14">
        <v>80</v>
      </c>
      <c r="B82" s="26">
        <v>3</v>
      </c>
      <c r="C82" s="26">
        <v>3</v>
      </c>
      <c r="D82" s="25">
        <v>18</v>
      </c>
      <c r="E82" s="25">
        <v>217</v>
      </c>
      <c r="F82" s="25">
        <v>314</v>
      </c>
      <c r="G82" s="25">
        <v>307</v>
      </c>
      <c r="H82" s="25">
        <v>275</v>
      </c>
      <c r="I82" s="25">
        <v>262</v>
      </c>
      <c r="J82" s="25">
        <v>277</v>
      </c>
      <c r="K82" s="25">
        <v>280</v>
      </c>
      <c r="L82" s="25">
        <v>279</v>
      </c>
      <c r="M82" s="34">
        <v>277</v>
      </c>
      <c r="N82" s="34">
        <v>286</v>
      </c>
      <c r="O82" s="25">
        <v>295</v>
      </c>
      <c r="P82" s="25">
        <v>307</v>
      </c>
      <c r="Q82" s="25">
        <v>324</v>
      </c>
      <c r="R82" s="25">
        <v>329</v>
      </c>
      <c r="S82" s="25">
        <v>319</v>
      </c>
      <c r="T82" s="25">
        <v>317</v>
      </c>
      <c r="U82" s="6" t="s">
        <v>177</v>
      </c>
    </row>
    <row r="83" spans="1:21" ht="16.5" customHeight="1">
      <c r="A83" s="14">
        <v>81</v>
      </c>
      <c r="B83" s="26">
        <v>7</v>
      </c>
      <c r="C83" s="26">
        <v>9</v>
      </c>
      <c r="D83" s="25">
        <v>7</v>
      </c>
      <c r="E83" s="25">
        <v>210</v>
      </c>
      <c r="F83" s="25">
        <v>272</v>
      </c>
      <c r="G83" s="25">
        <v>281</v>
      </c>
      <c r="H83" s="25">
        <v>257</v>
      </c>
      <c r="I83" s="25">
        <v>249</v>
      </c>
      <c r="J83" s="25">
        <v>254</v>
      </c>
      <c r="K83" s="25">
        <v>250</v>
      </c>
      <c r="L83" s="25">
        <v>267</v>
      </c>
      <c r="M83" s="34">
        <v>273</v>
      </c>
      <c r="N83" s="34">
        <v>284</v>
      </c>
      <c r="O83" s="25">
        <v>283</v>
      </c>
      <c r="P83" s="25">
        <v>286</v>
      </c>
      <c r="Q83" s="25">
        <v>295</v>
      </c>
      <c r="R83" s="25">
        <v>290</v>
      </c>
      <c r="S83" s="25">
        <v>289</v>
      </c>
      <c r="T83" s="25">
        <v>289</v>
      </c>
      <c r="U83" s="6" t="s">
        <v>178</v>
      </c>
    </row>
    <row r="84" spans="1:21" ht="16.5" customHeight="1">
      <c r="A84" s="14">
        <v>82</v>
      </c>
      <c r="B84" s="26">
        <v>5</v>
      </c>
      <c r="C84" s="26">
        <v>0</v>
      </c>
      <c r="D84" s="25">
        <v>37</v>
      </c>
      <c r="E84" s="25">
        <v>254</v>
      </c>
      <c r="F84" s="25">
        <v>361</v>
      </c>
      <c r="G84" s="25">
        <v>355</v>
      </c>
      <c r="H84" s="25">
        <v>340</v>
      </c>
      <c r="I84" s="25">
        <v>327</v>
      </c>
      <c r="J84" s="25">
        <v>331</v>
      </c>
      <c r="K84" s="25">
        <v>337</v>
      </c>
      <c r="L84" s="25">
        <v>339</v>
      </c>
      <c r="M84" s="34">
        <v>328</v>
      </c>
      <c r="N84" s="34">
        <v>320</v>
      </c>
      <c r="O84" s="25">
        <v>333</v>
      </c>
      <c r="P84" s="25">
        <v>338</v>
      </c>
      <c r="Q84" s="25">
        <v>332</v>
      </c>
      <c r="R84" s="25">
        <v>322</v>
      </c>
      <c r="S84" s="25">
        <v>325</v>
      </c>
      <c r="T84" s="25">
        <v>330</v>
      </c>
      <c r="U84" s="6" t="s">
        <v>179</v>
      </c>
    </row>
    <row r="85" spans="1:21" ht="16.5" customHeight="1">
      <c r="A85" s="14">
        <v>83</v>
      </c>
      <c r="B85" s="26">
        <v>6</v>
      </c>
      <c r="C85" s="26">
        <v>7</v>
      </c>
      <c r="D85" s="25">
        <v>51</v>
      </c>
      <c r="E85" s="25">
        <v>281</v>
      </c>
      <c r="F85" s="25">
        <v>351</v>
      </c>
      <c r="G85" s="25">
        <v>352</v>
      </c>
      <c r="H85" s="25">
        <v>340</v>
      </c>
      <c r="I85" s="25">
        <v>335</v>
      </c>
      <c r="J85" s="25">
        <v>335</v>
      </c>
      <c r="K85" s="25">
        <v>333</v>
      </c>
      <c r="L85" s="25">
        <v>344</v>
      </c>
      <c r="M85" s="34">
        <v>343</v>
      </c>
      <c r="N85" s="34">
        <v>354</v>
      </c>
      <c r="O85" s="25">
        <v>356</v>
      </c>
      <c r="P85" s="25">
        <v>359</v>
      </c>
      <c r="Q85" s="25">
        <v>357</v>
      </c>
      <c r="R85" s="25">
        <v>350</v>
      </c>
      <c r="S85" s="25">
        <v>355</v>
      </c>
      <c r="T85" s="25">
        <v>353</v>
      </c>
      <c r="U85" s="6" t="s">
        <v>180</v>
      </c>
    </row>
    <row r="86" spans="1:21" ht="16.5" customHeight="1">
      <c r="A86" s="14">
        <v>84</v>
      </c>
      <c r="B86" s="23">
        <v>7</v>
      </c>
      <c r="C86" s="23">
        <v>1</v>
      </c>
      <c r="D86" s="28">
        <v>52</v>
      </c>
      <c r="E86" s="28">
        <v>322</v>
      </c>
      <c r="F86" s="28">
        <v>683</v>
      </c>
      <c r="G86" s="28">
        <v>657</v>
      </c>
      <c r="H86" s="28">
        <v>611</v>
      </c>
      <c r="I86" s="28">
        <v>580</v>
      </c>
      <c r="J86" s="28">
        <v>580</v>
      </c>
      <c r="K86" s="28">
        <v>564</v>
      </c>
      <c r="L86" s="28">
        <v>517</v>
      </c>
      <c r="M86" s="283">
        <v>491</v>
      </c>
      <c r="N86" s="283">
        <v>508</v>
      </c>
      <c r="O86" s="28">
        <v>522</v>
      </c>
      <c r="P86" s="28">
        <v>546</v>
      </c>
      <c r="Q86" s="28">
        <v>542</v>
      </c>
      <c r="R86" s="28">
        <v>554</v>
      </c>
      <c r="S86" s="28">
        <v>568</v>
      </c>
      <c r="T86" s="28">
        <v>590</v>
      </c>
      <c r="U86" s="6" t="s">
        <v>181</v>
      </c>
    </row>
    <row r="87" spans="1:21" ht="16.5" customHeight="1">
      <c r="A87" s="14">
        <v>85</v>
      </c>
      <c r="B87" s="26">
        <v>7</v>
      </c>
      <c r="C87" s="26">
        <v>4</v>
      </c>
      <c r="D87" s="25">
        <v>65</v>
      </c>
      <c r="E87" s="25">
        <v>365</v>
      </c>
      <c r="F87" s="25">
        <v>835</v>
      </c>
      <c r="G87" s="25">
        <v>820</v>
      </c>
      <c r="H87" s="25">
        <v>768</v>
      </c>
      <c r="I87" s="25">
        <v>716</v>
      </c>
      <c r="J87" s="25">
        <v>713</v>
      </c>
      <c r="K87" s="25">
        <v>726</v>
      </c>
      <c r="L87" s="25">
        <v>653</v>
      </c>
      <c r="M87" s="34">
        <v>604</v>
      </c>
      <c r="N87" s="34">
        <v>626</v>
      </c>
      <c r="O87" s="25">
        <v>666</v>
      </c>
      <c r="P87" s="25">
        <v>705</v>
      </c>
      <c r="Q87" s="25">
        <v>713</v>
      </c>
      <c r="R87" s="25">
        <v>746</v>
      </c>
      <c r="S87" s="25">
        <v>749</v>
      </c>
      <c r="T87" s="25">
        <v>774</v>
      </c>
      <c r="U87" s="6" t="s">
        <v>182</v>
      </c>
    </row>
    <row r="88" spans="1:21" ht="16.5" customHeight="1">
      <c r="A88" s="14">
        <v>86</v>
      </c>
      <c r="B88" s="23">
        <v>7</v>
      </c>
      <c r="C88" s="23">
        <v>1</v>
      </c>
      <c r="D88" s="29">
        <v>48</v>
      </c>
      <c r="E88" s="29">
        <v>311</v>
      </c>
      <c r="F88" s="29">
        <v>637</v>
      </c>
      <c r="G88" s="29">
        <v>607</v>
      </c>
      <c r="H88" s="29">
        <v>563</v>
      </c>
      <c r="I88" s="29">
        <v>539</v>
      </c>
      <c r="J88" s="29">
        <v>540</v>
      </c>
      <c r="K88" s="25">
        <v>513</v>
      </c>
      <c r="L88" s="25">
        <v>476</v>
      </c>
      <c r="M88" s="34">
        <v>457</v>
      </c>
      <c r="N88" s="34">
        <v>472</v>
      </c>
      <c r="O88" s="25">
        <v>478</v>
      </c>
      <c r="P88" s="25">
        <v>497</v>
      </c>
      <c r="Q88" s="25">
        <v>488</v>
      </c>
      <c r="R88" s="25">
        <v>493</v>
      </c>
      <c r="S88" s="25">
        <v>512</v>
      </c>
      <c r="T88" s="25">
        <v>533</v>
      </c>
      <c r="U88" s="6" t="s">
        <v>181</v>
      </c>
    </row>
    <row r="89" spans="1:21" ht="16.5" customHeight="1">
      <c r="A89" s="14">
        <v>87</v>
      </c>
      <c r="B89" s="26">
        <v>2</v>
      </c>
      <c r="C89" s="26">
        <v>4</v>
      </c>
      <c r="D89" s="25">
        <v>37</v>
      </c>
      <c r="E89" s="25">
        <v>187</v>
      </c>
      <c r="F89" s="25">
        <v>482</v>
      </c>
      <c r="G89" s="25">
        <v>449</v>
      </c>
      <c r="H89" s="25">
        <v>402</v>
      </c>
      <c r="I89" s="25">
        <v>365</v>
      </c>
      <c r="J89" s="25">
        <v>360</v>
      </c>
      <c r="K89" s="25">
        <v>368</v>
      </c>
      <c r="L89" s="25">
        <v>385</v>
      </c>
      <c r="M89" s="34">
        <v>365</v>
      </c>
      <c r="N89" s="34">
        <v>374</v>
      </c>
      <c r="O89" s="25">
        <v>387</v>
      </c>
      <c r="P89" s="25">
        <v>411</v>
      </c>
      <c r="Q89" s="25">
        <v>405</v>
      </c>
      <c r="R89" s="25">
        <v>391</v>
      </c>
      <c r="S89" s="25">
        <v>396</v>
      </c>
      <c r="T89" s="25">
        <v>396</v>
      </c>
      <c r="U89" s="6" t="s">
        <v>183</v>
      </c>
    </row>
    <row r="90" spans="1:21" s="18" customFormat="1" ht="16.5" customHeight="1">
      <c r="A90" s="13">
        <v>88</v>
      </c>
      <c r="B90" s="22">
        <v>4</v>
      </c>
      <c r="C90" s="22">
        <v>6</v>
      </c>
      <c r="D90" s="27">
        <v>28</v>
      </c>
      <c r="E90" s="27">
        <v>265</v>
      </c>
      <c r="F90" s="27">
        <v>205</v>
      </c>
      <c r="G90" s="27">
        <v>215</v>
      </c>
      <c r="H90" s="27">
        <v>207</v>
      </c>
      <c r="I90" s="33">
        <v>207</v>
      </c>
      <c r="J90" s="33">
        <v>205</v>
      </c>
      <c r="K90" s="33">
        <v>203</v>
      </c>
      <c r="L90" s="33">
        <v>202</v>
      </c>
      <c r="M90" s="33">
        <v>194</v>
      </c>
      <c r="N90" s="33">
        <v>198</v>
      </c>
      <c r="O90" s="27">
        <v>208</v>
      </c>
      <c r="P90" s="27">
        <v>215</v>
      </c>
      <c r="Q90" s="27">
        <v>218</v>
      </c>
      <c r="R90" s="27">
        <v>214</v>
      </c>
      <c r="S90" s="27">
        <v>223</v>
      </c>
      <c r="T90" s="27">
        <v>227</v>
      </c>
      <c r="U90" s="6" t="s">
        <v>184</v>
      </c>
    </row>
    <row r="91" spans="1:21" ht="16.5" customHeight="1">
      <c r="A91" s="14">
        <v>89</v>
      </c>
      <c r="B91" s="26">
        <v>2</v>
      </c>
      <c r="C91" s="26">
        <v>8</v>
      </c>
      <c r="D91" s="25">
        <v>13</v>
      </c>
      <c r="E91" s="25">
        <v>288</v>
      </c>
      <c r="F91" s="25">
        <v>78</v>
      </c>
      <c r="G91" s="25">
        <v>77</v>
      </c>
      <c r="H91" s="25">
        <v>78</v>
      </c>
      <c r="I91" s="25">
        <v>84</v>
      </c>
      <c r="J91" s="25">
        <v>88</v>
      </c>
      <c r="K91" s="25">
        <v>85</v>
      </c>
      <c r="L91" s="25">
        <v>84</v>
      </c>
      <c r="M91" s="34">
        <v>83</v>
      </c>
      <c r="N91" s="34">
        <v>85</v>
      </c>
      <c r="O91" s="25">
        <v>86</v>
      </c>
      <c r="P91" s="25">
        <v>86</v>
      </c>
      <c r="Q91" s="25">
        <v>86</v>
      </c>
      <c r="R91" s="25">
        <v>87</v>
      </c>
      <c r="S91" s="25">
        <v>89</v>
      </c>
      <c r="T91" s="25">
        <v>95</v>
      </c>
      <c r="U91" s="6" t="s">
        <v>185</v>
      </c>
    </row>
    <row r="92" spans="1:21" ht="16.5" customHeight="1">
      <c r="A92" s="14">
        <v>90</v>
      </c>
      <c r="B92" s="26">
        <v>4</v>
      </c>
      <c r="C92" s="26">
        <v>5</v>
      </c>
      <c r="D92" s="25">
        <v>52</v>
      </c>
      <c r="E92" s="25">
        <v>221</v>
      </c>
      <c r="F92" s="25">
        <v>193</v>
      </c>
      <c r="G92" s="25">
        <v>203</v>
      </c>
      <c r="H92" s="25">
        <v>200</v>
      </c>
      <c r="I92" s="25">
        <v>207</v>
      </c>
      <c r="J92" s="25">
        <v>203</v>
      </c>
      <c r="K92" s="25">
        <v>203</v>
      </c>
      <c r="L92" s="25">
        <v>201</v>
      </c>
      <c r="M92" s="34">
        <v>191</v>
      </c>
      <c r="N92" s="284">
        <v>193</v>
      </c>
      <c r="O92" s="25">
        <v>215</v>
      </c>
      <c r="P92" s="25">
        <v>217</v>
      </c>
      <c r="Q92" s="25">
        <v>212</v>
      </c>
      <c r="R92" s="25">
        <v>206</v>
      </c>
      <c r="S92" s="25">
        <v>209</v>
      </c>
      <c r="T92" s="25">
        <v>207</v>
      </c>
      <c r="U92" s="6" t="s">
        <v>186</v>
      </c>
    </row>
    <row r="93" spans="1:21" ht="16.5" customHeight="1">
      <c r="A93" s="14">
        <v>91</v>
      </c>
      <c r="B93" s="26">
        <v>9</v>
      </c>
      <c r="C93" s="26">
        <v>0</v>
      </c>
      <c r="D93" s="25">
        <v>39</v>
      </c>
      <c r="E93" s="25">
        <v>250</v>
      </c>
      <c r="F93" s="25">
        <v>515</v>
      </c>
      <c r="G93" s="25">
        <v>552</v>
      </c>
      <c r="H93" s="25">
        <v>517</v>
      </c>
      <c r="I93" s="34">
        <v>494</v>
      </c>
      <c r="J93" s="34">
        <v>482</v>
      </c>
      <c r="K93" s="34">
        <v>477</v>
      </c>
      <c r="L93" s="34">
        <v>479</v>
      </c>
      <c r="M93" s="34">
        <v>456</v>
      </c>
      <c r="N93" s="34">
        <v>468</v>
      </c>
      <c r="O93" s="25">
        <v>488</v>
      </c>
      <c r="P93" s="25">
        <v>517</v>
      </c>
      <c r="Q93" s="25">
        <v>531</v>
      </c>
      <c r="R93" s="25">
        <v>519</v>
      </c>
      <c r="S93" s="25">
        <v>550</v>
      </c>
      <c r="T93" s="25">
        <v>556</v>
      </c>
      <c r="U93" s="6" t="s">
        <v>187</v>
      </c>
    </row>
    <row r="94" spans="1:21" s="18" customFormat="1" ht="16.5" customHeight="1">
      <c r="A94" s="13">
        <v>92</v>
      </c>
      <c r="B94" s="22">
        <v>8</v>
      </c>
      <c r="C94" s="22">
        <v>2</v>
      </c>
      <c r="D94" s="27">
        <v>48</v>
      </c>
      <c r="E94" s="27">
        <v>323</v>
      </c>
      <c r="F94" s="27">
        <v>425</v>
      </c>
      <c r="G94" s="27">
        <v>436</v>
      </c>
      <c r="H94" s="27">
        <v>422</v>
      </c>
      <c r="I94" s="27">
        <v>411</v>
      </c>
      <c r="J94" s="27">
        <v>404</v>
      </c>
      <c r="K94" s="27">
        <v>402</v>
      </c>
      <c r="L94" s="27">
        <v>415</v>
      </c>
      <c r="M94" s="33">
        <v>400</v>
      </c>
      <c r="N94" s="33">
        <v>407</v>
      </c>
      <c r="O94" s="27">
        <v>420</v>
      </c>
      <c r="P94" s="27">
        <v>440</v>
      </c>
      <c r="Q94" s="27">
        <v>439</v>
      </c>
      <c r="R94" s="27">
        <v>436</v>
      </c>
      <c r="S94" s="27">
        <v>444</v>
      </c>
      <c r="T94" s="27">
        <v>444</v>
      </c>
      <c r="U94" s="6" t="s">
        <v>188</v>
      </c>
    </row>
    <row r="95" spans="1:21" s="21" customFormat="1" ht="16.5" customHeight="1">
      <c r="A95" s="14">
        <v>93</v>
      </c>
      <c r="B95" s="23">
        <v>8</v>
      </c>
      <c r="C95" s="23">
        <v>5</v>
      </c>
      <c r="D95" s="28">
        <v>64</v>
      </c>
      <c r="E95" s="28">
        <v>310</v>
      </c>
      <c r="F95" s="28">
        <v>375</v>
      </c>
      <c r="G95" s="28">
        <v>407</v>
      </c>
      <c r="H95" s="28">
        <v>393</v>
      </c>
      <c r="I95" s="28">
        <v>388</v>
      </c>
      <c r="J95" s="28">
        <v>381</v>
      </c>
      <c r="K95" s="28">
        <v>381</v>
      </c>
      <c r="L95" s="28">
        <v>397</v>
      </c>
      <c r="M95" s="283">
        <v>366</v>
      </c>
      <c r="N95" s="283">
        <v>379</v>
      </c>
      <c r="O95" s="28">
        <v>401</v>
      </c>
      <c r="P95" s="28">
        <v>421</v>
      </c>
      <c r="Q95" s="28">
        <v>419</v>
      </c>
      <c r="R95" s="28">
        <v>410</v>
      </c>
      <c r="S95" s="28">
        <v>415</v>
      </c>
      <c r="T95" s="28">
        <v>414</v>
      </c>
      <c r="U95" s="20" t="s">
        <v>189</v>
      </c>
    </row>
    <row r="96" spans="1:21" ht="16.5" customHeight="1">
      <c r="A96" s="14">
        <v>94</v>
      </c>
      <c r="B96" s="26">
        <v>6</v>
      </c>
      <c r="C96" s="26">
        <v>2</v>
      </c>
      <c r="D96" s="25">
        <v>26</v>
      </c>
      <c r="E96" s="25">
        <v>272</v>
      </c>
      <c r="F96" s="25">
        <v>378</v>
      </c>
      <c r="G96" s="25">
        <v>380</v>
      </c>
      <c r="H96" s="25">
        <v>375</v>
      </c>
      <c r="I96" s="25">
        <v>365</v>
      </c>
      <c r="J96" s="25">
        <v>358</v>
      </c>
      <c r="K96" s="25">
        <v>362</v>
      </c>
      <c r="L96" s="25">
        <v>367</v>
      </c>
      <c r="M96" s="34">
        <v>362</v>
      </c>
      <c r="N96" s="34">
        <v>359</v>
      </c>
      <c r="O96" s="25">
        <v>364</v>
      </c>
      <c r="P96" s="25">
        <v>378</v>
      </c>
      <c r="Q96" s="25">
        <v>376</v>
      </c>
      <c r="R96" s="25">
        <v>375</v>
      </c>
      <c r="S96" s="25">
        <v>388</v>
      </c>
      <c r="T96" s="25">
        <v>387</v>
      </c>
      <c r="U96" s="6" t="s">
        <v>190</v>
      </c>
    </row>
    <row r="97" spans="1:21" ht="16.5" customHeight="1">
      <c r="A97" s="14">
        <v>95</v>
      </c>
      <c r="B97" s="23">
        <v>11</v>
      </c>
      <c r="C97" s="23">
        <v>7</v>
      </c>
      <c r="D97" s="25">
        <v>55</v>
      </c>
      <c r="E97" s="25">
        <v>443</v>
      </c>
      <c r="F97" s="25">
        <v>665</v>
      </c>
      <c r="G97" s="25">
        <v>645</v>
      </c>
      <c r="H97" s="25">
        <v>620</v>
      </c>
      <c r="I97" s="25">
        <v>589</v>
      </c>
      <c r="J97" s="25">
        <v>576</v>
      </c>
      <c r="K97" s="25">
        <v>563</v>
      </c>
      <c r="L97" s="25">
        <v>586</v>
      </c>
      <c r="M97" s="34">
        <v>581</v>
      </c>
      <c r="N97" s="34">
        <v>592</v>
      </c>
      <c r="O97" s="25">
        <v>597</v>
      </c>
      <c r="P97" s="25">
        <v>634</v>
      </c>
      <c r="Q97" s="25">
        <v>641</v>
      </c>
      <c r="R97" s="25">
        <v>644</v>
      </c>
      <c r="S97" s="25">
        <v>657</v>
      </c>
      <c r="T97" s="25">
        <v>663</v>
      </c>
      <c r="U97" s="6" t="s">
        <v>191</v>
      </c>
    </row>
    <row r="98" spans="1:21" s="18" customFormat="1" ht="16.5" customHeight="1">
      <c r="A98" s="13">
        <v>96</v>
      </c>
      <c r="B98" s="22">
        <v>5</v>
      </c>
      <c r="C98" s="22">
        <v>0</v>
      </c>
      <c r="D98" s="27">
        <v>26</v>
      </c>
      <c r="E98" s="27">
        <v>179</v>
      </c>
      <c r="F98" s="27">
        <v>565</v>
      </c>
      <c r="G98" s="27">
        <v>627</v>
      </c>
      <c r="H98" s="27">
        <v>574</v>
      </c>
      <c r="I98" s="27">
        <v>511</v>
      </c>
      <c r="J98" s="27">
        <v>495</v>
      </c>
      <c r="K98" s="27">
        <v>503</v>
      </c>
      <c r="L98" s="27">
        <v>530</v>
      </c>
      <c r="M98" s="33">
        <v>502</v>
      </c>
      <c r="N98" s="33">
        <v>482</v>
      </c>
      <c r="O98" s="27">
        <v>485</v>
      </c>
      <c r="P98" s="27">
        <v>500</v>
      </c>
      <c r="Q98" s="27">
        <v>486</v>
      </c>
      <c r="R98" s="27">
        <v>486</v>
      </c>
      <c r="S98" s="27">
        <v>505</v>
      </c>
      <c r="T98" s="27">
        <v>488</v>
      </c>
      <c r="U98" s="6" t="s">
        <v>192</v>
      </c>
    </row>
    <row r="99" spans="1:21" s="21" customFormat="1" ht="16.5" customHeight="1">
      <c r="A99" s="14">
        <v>97</v>
      </c>
      <c r="B99" s="23">
        <v>6</v>
      </c>
      <c r="C99" s="23">
        <v>4</v>
      </c>
      <c r="D99" s="28">
        <v>35</v>
      </c>
      <c r="E99" s="28">
        <v>187</v>
      </c>
      <c r="F99" s="28">
        <v>834</v>
      </c>
      <c r="G99" s="28">
        <v>949</v>
      </c>
      <c r="H99" s="28">
        <v>869</v>
      </c>
      <c r="I99" s="28">
        <v>766</v>
      </c>
      <c r="J99" s="28">
        <v>740</v>
      </c>
      <c r="K99" s="28">
        <v>749</v>
      </c>
      <c r="L99" s="28">
        <v>798</v>
      </c>
      <c r="M99" s="283">
        <v>742</v>
      </c>
      <c r="N99" s="283">
        <v>684</v>
      </c>
      <c r="O99" s="28">
        <v>699</v>
      </c>
      <c r="P99" s="28">
        <v>727</v>
      </c>
      <c r="Q99" s="28">
        <v>701</v>
      </c>
      <c r="R99" s="28">
        <v>706</v>
      </c>
      <c r="S99" s="28">
        <v>761</v>
      </c>
      <c r="T99" s="28">
        <v>768</v>
      </c>
      <c r="U99" s="20" t="s">
        <v>193</v>
      </c>
    </row>
    <row r="100" spans="1:21" ht="16.5" customHeight="1">
      <c r="A100" s="14">
        <v>98</v>
      </c>
      <c r="B100" s="26">
        <v>5</v>
      </c>
      <c r="C100" s="26">
        <v>9</v>
      </c>
      <c r="D100" s="25">
        <v>24</v>
      </c>
      <c r="E100" s="25">
        <v>183</v>
      </c>
      <c r="F100" s="25">
        <v>635</v>
      </c>
      <c r="G100" s="25">
        <v>761</v>
      </c>
      <c r="H100" s="25">
        <v>687</v>
      </c>
      <c r="I100" s="25">
        <v>605</v>
      </c>
      <c r="J100" s="25">
        <v>583</v>
      </c>
      <c r="K100" s="25">
        <v>589</v>
      </c>
      <c r="L100" s="25">
        <v>629</v>
      </c>
      <c r="M100" s="34">
        <v>609</v>
      </c>
      <c r="N100" s="34">
        <v>597</v>
      </c>
      <c r="O100" s="25">
        <v>597</v>
      </c>
      <c r="P100" s="25">
        <v>610</v>
      </c>
      <c r="Q100" s="25">
        <v>593</v>
      </c>
      <c r="R100" s="25">
        <v>593</v>
      </c>
      <c r="S100" s="25">
        <v>598</v>
      </c>
      <c r="T100" s="25">
        <v>551</v>
      </c>
      <c r="U100" s="6" t="s">
        <v>194</v>
      </c>
    </row>
    <row r="101" spans="1:21" s="18" customFormat="1" ht="16.5" customHeight="1">
      <c r="A101" s="13">
        <v>99</v>
      </c>
      <c r="B101" s="22">
        <v>4</v>
      </c>
      <c r="C101" s="22">
        <v>5</v>
      </c>
      <c r="D101" s="27">
        <v>9</v>
      </c>
      <c r="E101" s="27">
        <v>160</v>
      </c>
      <c r="F101" s="27">
        <v>441</v>
      </c>
      <c r="G101" s="27">
        <v>448</v>
      </c>
      <c r="H101" s="27">
        <v>429</v>
      </c>
      <c r="I101" s="27">
        <v>416</v>
      </c>
      <c r="J101" s="27">
        <v>426</v>
      </c>
      <c r="K101" s="27">
        <v>418</v>
      </c>
      <c r="L101" s="27">
        <v>417</v>
      </c>
      <c r="M101" s="33">
        <v>415</v>
      </c>
      <c r="N101" s="33">
        <v>434</v>
      </c>
      <c r="O101" s="27">
        <v>433</v>
      </c>
      <c r="P101" s="27">
        <v>437</v>
      </c>
      <c r="Q101" s="27">
        <v>437</v>
      </c>
      <c r="R101" s="27">
        <v>442</v>
      </c>
      <c r="S101" s="27">
        <v>450</v>
      </c>
      <c r="T101" s="27">
        <v>450</v>
      </c>
      <c r="U101" s="6" t="s">
        <v>195</v>
      </c>
    </row>
    <row r="102" spans="1:21" ht="16.5" customHeight="1">
      <c r="A102" s="14">
        <v>100</v>
      </c>
      <c r="B102" s="23">
        <v>4</v>
      </c>
      <c r="C102" s="23">
        <v>6</v>
      </c>
      <c r="D102" s="25">
        <v>9</v>
      </c>
      <c r="E102" s="25">
        <v>156</v>
      </c>
      <c r="F102" s="25">
        <v>450</v>
      </c>
      <c r="G102" s="25">
        <v>461</v>
      </c>
      <c r="H102" s="25">
        <v>442</v>
      </c>
      <c r="I102" s="25">
        <v>430</v>
      </c>
      <c r="J102" s="25">
        <v>441</v>
      </c>
      <c r="K102" s="25">
        <v>431</v>
      </c>
      <c r="L102" s="25">
        <v>429</v>
      </c>
      <c r="M102" s="34">
        <v>425</v>
      </c>
      <c r="N102" s="34">
        <v>444</v>
      </c>
      <c r="O102" s="25">
        <v>446</v>
      </c>
      <c r="P102" s="25">
        <v>449</v>
      </c>
      <c r="Q102" s="25">
        <v>443</v>
      </c>
      <c r="R102" s="25">
        <v>446</v>
      </c>
      <c r="S102" s="25">
        <v>454</v>
      </c>
      <c r="T102" s="25">
        <v>454</v>
      </c>
      <c r="U102" s="6" t="s">
        <v>196</v>
      </c>
    </row>
    <row r="103" spans="1:21" s="21" customFormat="1" ht="16.5" customHeight="1">
      <c r="A103" s="14">
        <v>101</v>
      </c>
      <c r="B103" s="23">
        <v>1</v>
      </c>
      <c r="C103" s="23">
        <v>9</v>
      </c>
      <c r="D103" s="28">
        <v>4</v>
      </c>
      <c r="E103" s="28">
        <v>52</v>
      </c>
      <c r="F103" s="28">
        <v>224</v>
      </c>
      <c r="G103" s="28">
        <v>228</v>
      </c>
      <c r="H103" s="28">
        <v>218</v>
      </c>
      <c r="I103" s="28">
        <v>208</v>
      </c>
      <c r="J103" s="28">
        <v>212</v>
      </c>
      <c r="K103" s="28">
        <v>210</v>
      </c>
      <c r="L103" s="28">
        <v>211</v>
      </c>
      <c r="M103" s="283">
        <v>215</v>
      </c>
      <c r="N103" s="283">
        <v>219</v>
      </c>
      <c r="O103" s="28">
        <v>215</v>
      </c>
      <c r="P103" s="28">
        <v>213</v>
      </c>
      <c r="Q103" s="28">
        <v>210</v>
      </c>
      <c r="R103" s="28">
        <v>213</v>
      </c>
      <c r="S103" s="28">
        <v>221</v>
      </c>
      <c r="T103" s="28">
        <v>228</v>
      </c>
      <c r="U103" s="20" t="s">
        <v>197</v>
      </c>
    </row>
    <row r="104" spans="1:21" ht="16.5" customHeight="1">
      <c r="A104" s="14">
        <v>102</v>
      </c>
      <c r="B104" s="26">
        <v>5</v>
      </c>
      <c r="C104" s="26">
        <v>4</v>
      </c>
      <c r="D104" s="25">
        <v>14</v>
      </c>
      <c r="E104" s="25">
        <v>180</v>
      </c>
      <c r="F104" s="25">
        <v>532</v>
      </c>
      <c r="G104" s="25">
        <v>549</v>
      </c>
      <c r="H104" s="25">
        <v>534</v>
      </c>
      <c r="I104" s="25">
        <v>521</v>
      </c>
      <c r="J104" s="25">
        <v>529</v>
      </c>
      <c r="K104" s="25">
        <v>522</v>
      </c>
      <c r="L104" s="25">
        <v>518</v>
      </c>
      <c r="M104" s="34">
        <v>517</v>
      </c>
      <c r="N104" s="34">
        <v>538</v>
      </c>
      <c r="O104" s="25">
        <v>545</v>
      </c>
      <c r="P104" s="25">
        <v>548</v>
      </c>
      <c r="Q104" s="25">
        <v>540</v>
      </c>
      <c r="R104" s="25">
        <v>542</v>
      </c>
      <c r="S104" s="25">
        <v>551</v>
      </c>
      <c r="T104" s="25">
        <v>551</v>
      </c>
      <c r="U104" s="6" t="s">
        <v>198</v>
      </c>
    </row>
    <row r="105" spans="1:21" ht="16.5" customHeight="1">
      <c r="A105" s="14">
        <v>103</v>
      </c>
      <c r="B105" s="26">
        <v>5</v>
      </c>
      <c r="C105" s="26">
        <v>1</v>
      </c>
      <c r="D105" s="25">
        <v>6</v>
      </c>
      <c r="E105" s="25">
        <v>181</v>
      </c>
      <c r="F105" s="25">
        <v>468</v>
      </c>
      <c r="G105" s="25">
        <v>477</v>
      </c>
      <c r="H105" s="25">
        <v>449</v>
      </c>
      <c r="I105" s="25">
        <v>435</v>
      </c>
      <c r="J105" s="25">
        <v>453</v>
      </c>
      <c r="K105" s="25">
        <v>438</v>
      </c>
      <c r="L105" s="25">
        <v>435</v>
      </c>
      <c r="M105" s="34">
        <v>424</v>
      </c>
      <c r="N105" s="34">
        <v>447</v>
      </c>
      <c r="O105" s="25">
        <v>448</v>
      </c>
      <c r="P105" s="25">
        <v>451</v>
      </c>
      <c r="Q105" s="25">
        <v>447</v>
      </c>
      <c r="R105" s="25">
        <v>452</v>
      </c>
      <c r="S105" s="25">
        <v>458</v>
      </c>
      <c r="T105" s="25">
        <v>456</v>
      </c>
      <c r="U105" s="6" t="s">
        <v>199</v>
      </c>
    </row>
    <row r="106" spans="1:21" s="21" customFormat="1" ht="16.5" customHeight="1">
      <c r="A106" s="14">
        <v>104</v>
      </c>
      <c r="B106" s="23">
        <v>3</v>
      </c>
      <c r="C106" s="23">
        <v>7</v>
      </c>
      <c r="D106" s="28">
        <v>9</v>
      </c>
      <c r="E106" s="28">
        <v>179</v>
      </c>
      <c r="F106" s="28">
        <v>402</v>
      </c>
      <c r="G106" s="28">
        <v>388</v>
      </c>
      <c r="H106" s="28">
        <v>371</v>
      </c>
      <c r="I106" s="28">
        <v>355</v>
      </c>
      <c r="J106" s="28">
        <v>356</v>
      </c>
      <c r="K106" s="28">
        <v>356</v>
      </c>
      <c r="L106" s="28">
        <v>363</v>
      </c>
      <c r="M106" s="283">
        <v>370</v>
      </c>
      <c r="N106" s="283">
        <v>390</v>
      </c>
      <c r="O106" s="28">
        <v>373</v>
      </c>
      <c r="P106" s="28">
        <v>386</v>
      </c>
      <c r="Q106" s="28">
        <v>410</v>
      </c>
      <c r="R106" s="28">
        <v>424</v>
      </c>
      <c r="S106" s="28">
        <v>430</v>
      </c>
      <c r="T106" s="28">
        <v>430</v>
      </c>
      <c r="U106" s="20" t="s">
        <v>200</v>
      </c>
    </row>
    <row r="107" spans="1:21" s="18" customFormat="1" ht="16.5" customHeight="1">
      <c r="A107" s="13">
        <v>105</v>
      </c>
      <c r="B107" s="22">
        <v>5</v>
      </c>
      <c r="C107" s="22">
        <v>8</v>
      </c>
      <c r="D107" s="27">
        <v>13</v>
      </c>
      <c r="E107" s="27">
        <v>239</v>
      </c>
      <c r="F107" s="27">
        <v>609</v>
      </c>
      <c r="G107" s="27">
        <v>673</v>
      </c>
      <c r="H107" s="27">
        <v>617</v>
      </c>
      <c r="I107" s="27">
        <v>562</v>
      </c>
      <c r="J107" s="27">
        <v>595</v>
      </c>
      <c r="K107" s="27">
        <v>602</v>
      </c>
      <c r="L107" s="27">
        <v>627</v>
      </c>
      <c r="M107" s="33">
        <v>582</v>
      </c>
      <c r="N107" s="33">
        <v>592</v>
      </c>
      <c r="O107" s="27">
        <v>574</v>
      </c>
      <c r="P107" s="27">
        <v>627</v>
      </c>
      <c r="Q107" s="27">
        <v>661</v>
      </c>
      <c r="R107" s="27">
        <v>661</v>
      </c>
      <c r="S107" s="27">
        <v>664</v>
      </c>
      <c r="T107" s="27">
        <v>644</v>
      </c>
      <c r="U107" s="6" t="s">
        <v>201</v>
      </c>
    </row>
    <row r="108" spans="1:21" ht="16.5" customHeight="1">
      <c r="A108" s="14">
        <v>106</v>
      </c>
      <c r="B108" s="26">
        <v>6</v>
      </c>
      <c r="C108" s="26">
        <v>7</v>
      </c>
      <c r="D108" s="25">
        <v>16</v>
      </c>
      <c r="E108" s="25">
        <v>225</v>
      </c>
      <c r="F108" s="25">
        <v>630</v>
      </c>
      <c r="G108" s="25">
        <v>714</v>
      </c>
      <c r="H108" s="25">
        <v>634</v>
      </c>
      <c r="I108" s="25">
        <v>550</v>
      </c>
      <c r="J108" s="25">
        <v>570</v>
      </c>
      <c r="K108" s="25">
        <v>570</v>
      </c>
      <c r="L108" s="25">
        <v>609</v>
      </c>
      <c r="M108" s="34">
        <v>582</v>
      </c>
      <c r="N108" s="34">
        <v>594</v>
      </c>
      <c r="O108" s="25">
        <v>563</v>
      </c>
      <c r="P108" s="25">
        <v>623</v>
      </c>
      <c r="Q108" s="25">
        <v>683</v>
      </c>
      <c r="R108" s="25">
        <v>683</v>
      </c>
      <c r="S108" s="25">
        <v>687</v>
      </c>
      <c r="T108" s="25">
        <v>662</v>
      </c>
      <c r="U108" s="6" t="s">
        <v>202</v>
      </c>
    </row>
    <row r="109" spans="1:21" ht="16.5" customHeight="1">
      <c r="A109" s="14">
        <v>107</v>
      </c>
      <c r="B109" s="23">
        <v>4</v>
      </c>
      <c r="C109" s="23">
        <v>5</v>
      </c>
      <c r="D109" s="25">
        <v>8</v>
      </c>
      <c r="E109" s="25">
        <v>259</v>
      </c>
      <c r="F109" s="25">
        <v>579</v>
      </c>
      <c r="G109" s="25">
        <v>614</v>
      </c>
      <c r="H109" s="25">
        <v>593</v>
      </c>
      <c r="I109" s="25">
        <v>580</v>
      </c>
      <c r="J109" s="25">
        <v>632</v>
      </c>
      <c r="K109" s="25">
        <v>650</v>
      </c>
      <c r="L109" s="25">
        <v>654</v>
      </c>
      <c r="M109" s="34">
        <v>583</v>
      </c>
      <c r="N109" s="34">
        <v>589</v>
      </c>
      <c r="O109" s="25">
        <v>591</v>
      </c>
      <c r="P109" s="25">
        <v>632</v>
      </c>
      <c r="Q109" s="25">
        <v>628</v>
      </c>
      <c r="R109" s="25">
        <v>627</v>
      </c>
      <c r="S109" s="25">
        <v>629</v>
      </c>
      <c r="T109" s="25">
        <v>617</v>
      </c>
      <c r="U109" s="6" t="s">
        <v>203</v>
      </c>
    </row>
    <row r="110" spans="1:21" s="18" customFormat="1" ht="16.5" customHeight="1">
      <c r="A110" s="13">
        <v>108</v>
      </c>
      <c r="B110" s="22">
        <v>8</v>
      </c>
      <c r="C110" s="22">
        <v>6</v>
      </c>
      <c r="D110" s="27">
        <v>22</v>
      </c>
      <c r="E110" s="27">
        <v>190</v>
      </c>
      <c r="F110" s="27">
        <v>634</v>
      </c>
      <c r="G110" s="27">
        <v>635</v>
      </c>
      <c r="H110" s="27">
        <v>632</v>
      </c>
      <c r="I110" s="27">
        <v>560</v>
      </c>
      <c r="J110" s="27">
        <v>542</v>
      </c>
      <c r="K110" s="27">
        <v>545</v>
      </c>
      <c r="L110" s="27">
        <v>554</v>
      </c>
      <c r="M110" s="33">
        <v>530</v>
      </c>
      <c r="N110" s="33">
        <v>528</v>
      </c>
      <c r="O110" s="27">
        <v>546</v>
      </c>
      <c r="P110" s="27">
        <v>582</v>
      </c>
      <c r="Q110" s="27">
        <v>572</v>
      </c>
      <c r="R110" s="27">
        <v>585</v>
      </c>
      <c r="S110" s="27">
        <v>619</v>
      </c>
      <c r="T110" s="27">
        <v>605</v>
      </c>
      <c r="U110" s="6" t="s">
        <v>204</v>
      </c>
    </row>
    <row r="111" spans="1:21" s="18" customFormat="1" ht="16.5" customHeight="1">
      <c r="A111" s="13">
        <v>109</v>
      </c>
      <c r="B111" s="22">
        <v>5</v>
      </c>
      <c r="C111" s="22">
        <v>4</v>
      </c>
      <c r="D111" s="27">
        <v>53</v>
      </c>
      <c r="E111" s="27">
        <v>225</v>
      </c>
      <c r="F111" s="27">
        <v>572</v>
      </c>
      <c r="G111" s="27">
        <v>575</v>
      </c>
      <c r="H111" s="27">
        <v>539</v>
      </c>
      <c r="I111" s="27">
        <v>507</v>
      </c>
      <c r="J111" s="27">
        <v>501</v>
      </c>
      <c r="K111" s="27">
        <v>490</v>
      </c>
      <c r="L111" s="27">
        <v>497</v>
      </c>
      <c r="M111" s="33">
        <v>475</v>
      </c>
      <c r="N111" s="33">
        <v>462</v>
      </c>
      <c r="O111" s="27">
        <v>478</v>
      </c>
      <c r="P111" s="27">
        <v>506</v>
      </c>
      <c r="Q111" s="27">
        <v>493</v>
      </c>
      <c r="R111" s="27">
        <v>501</v>
      </c>
      <c r="S111" s="27">
        <v>508</v>
      </c>
      <c r="T111" s="27">
        <v>491</v>
      </c>
      <c r="U111" s="6" t="s">
        <v>205</v>
      </c>
    </row>
    <row r="112" spans="1:21" s="18" customFormat="1" ht="16.5" customHeight="1">
      <c r="A112" s="13">
        <v>110</v>
      </c>
      <c r="B112" s="22">
        <v>12</v>
      </c>
      <c r="C112" s="22">
        <v>0</v>
      </c>
      <c r="D112" s="15">
        <v>67</v>
      </c>
      <c r="E112" s="15">
        <v>304</v>
      </c>
      <c r="F112" s="15">
        <v>1045</v>
      </c>
      <c r="G112" s="15">
        <v>1121</v>
      </c>
      <c r="H112" s="15">
        <v>1047</v>
      </c>
      <c r="I112" s="35">
        <v>953</v>
      </c>
      <c r="J112" s="35">
        <v>916</v>
      </c>
      <c r="K112" s="35">
        <v>892</v>
      </c>
      <c r="L112" s="35">
        <v>939</v>
      </c>
      <c r="M112" s="35">
        <v>897</v>
      </c>
      <c r="N112" s="35">
        <v>893</v>
      </c>
      <c r="O112" s="15">
        <v>923</v>
      </c>
      <c r="P112" s="15">
        <v>995</v>
      </c>
      <c r="Q112" s="15">
        <v>978</v>
      </c>
      <c r="R112" s="15">
        <v>978</v>
      </c>
      <c r="S112" s="15">
        <v>1023</v>
      </c>
      <c r="T112" s="15">
        <v>991</v>
      </c>
      <c r="U112" s="6" t="s">
        <v>206</v>
      </c>
    </row>
    <row r="113" spans="1:21" ht="16.5" customHeight="1">
      <c r="A113" s="14">
        <v>111</v>
      </c>
      <c r="B113" s="26">
        <v>15</v>
      </c>
      <c r="C113" s="26">
        <v>1</v>
      </c>
      <c r="D113" s="25">
        <v>93</v>
      </c>
      <c r="E113" s="25">
        <v>337</v>
      </c>
      <c r="F113" s="25">
        <v>1491</v>
      </c>
      <c r="G113" s="25">
        <v>1642</v>
      </c>
      <c r="H113" s="25">
        <v>1533</v>
      </c>
      <c r="I113" s="34">
        <v>1383</v>
      </c>
      <c r="J113" s="34">
        <v>1350</v>
      </c>
      <c r="K113" s="34">
        <v>1298</v>
      </c>
      <c r="L113" s="34">
        <v>1385</v>
      </c>
      <c r="M113" s="34">
        <v>1304</v>
      </c>
      <c r="N113" s="34">
        <v>1281</v>
      </c>
      <c r="O113" s="25">
        <v>1344</v>
      </c>
      <c r="P113" s="25">
        <v>1462</v>
      </c>
      <c r="Q113" s="25">
        <v>1438</v>
      </c>
      <c r="R113" s="25">
        <v>1459</v>
      </c>
      <c r="S113" s="25">
        <v>1565</v>
      </c>
      <c r="T113" s="25">
        <v>1516</v>
      </c>
      <c r="U113" s="6" t="s">
        <v>207</v>
      </c>
    </row>
    <row r="114" spans="1:21" ht="16.5" customHeight="1">
      <c r="A114" s="14">
        <v>112</v>
      </c>
      <c r="B114" s="26">
        <v>10</v>
      </c>
      <c r="C114" s="26">
        <v>1</v>
      </c>
      <c r="D114" s="25">
        <v>50</v>
      </c>
      <c r="E114" s="25">
        <v>283</v>
      </c>
      <c r="F114" s="25">
        <v>757</v>
      </c>
      <c r="G114" s="25">
        <v>785</v>
      </c>
      <c r="H114" s="25">
        <v>734</v>
      </c>
      <c r="I114" s="25">
        <v>676</v>
      </c>
      <c r="J114" s="25">
        <v>636</v>
      </c>
      <c r="K114" s="25">
        <v>630</v>
      </c>
      <c r="L114" s="25">
        <v>651</v>
      </c>
      <c r="M114" s="25">
        <v>634</v>
      </c>
      <c r="N114" s="25">
        <v>643</v>
      </c>
      <c r="O114" s="25">
        <v>652</v>
      </c>
      <c r="P114" s="25">
        <v>694</v>
      </c>
      <c r="Q114" s="25">
        <v>682</v>
      </c>
      <c r="R114" s="25">
        <v>667</v>
      </c>
      <c r="S114" s="25">
        <v>673</v>
      </c>
      <c r="T114" s="25">
        <v>652</v>
      </c>
      <c r="U114" s="6" t="s">
        <v>208</v>
      </c>
    </row>
    <row r="115" spans="1:21" s="18" customFormat="1" ht="16.5" customHeight="1">
      <c r="A115" s="13">
        <v>113</v>
      </c>
      <c r="B115" s="22">
        <v>6</v>
      </c>
      <c r="C115" s="22">
        <v>6</v>
      </c>
      <c r="D115" s="15">
        <v>34</v>
      </c>
      <c r="E115" s="15">
        <v>301</v>
      </c>
      <c r="F115" s="15">
        <v>468</v>
      </c>
      <c r="G115" s="15">
        <v>477</v>
      </c>
      <c r="H115" s="15">
        <v>452</v>
      </c>
      <c r="I115" s="35">
        <v>425</v>
      </c>
      <c r="J115" s="35">
        <v>416</v>
      </c>
      <c r="K115" s="15">
        <v>414</v>
      </c>
      <c r="L115" s="15">
        <v>417</v>
      </c>
      <c r="M115" s="15">
        <v>405</v>
      </c>
      <c r="N115" s="15">
        <v>409</v>
      </c>
      <c r="O115" s="15">
        <v>417</v>
      </c>
      <c r="P115" s="15">
        <v>434</v>
      </c>
      <c r="Q115" s="15">
        <v>428</v>
      </c>
      <c r="R115" s="15">
        <v>425</v>
      </c>
      <c r="S115" s="15">
        <v>436</v>
      </c>
      <c r="T115" s="15">
        <v>433</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algorithmName="SHA-512" hashValue="snyQgnQKY4D9zcULqgZq3j6Sh672ramsjRb+XHs+fJXqTmgZaIfRpbJjjs/h3DZxLRtKq/fq+Dm38tVf/3/O/A==" saltValue="Hzdt1z4TB0KGy0kMwHBbjA==" spinCount="100000"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15" t="s">
        <v>1264</v>
      </c>
      <c r="C2" s="315" t="s">
        <v>91</v>
      </c>
      <c r="D2" s="315" t="s">
        <v>92</v>
      </c>
      <c r="E2" s="315" t="s">
        <v>93</v>
      </c>
      <c r="F2" s="315" t="s">
        <v>94</v>
      </c>
      <c r="G2" s="315" t="s">
        <v>95</v>
      </c>
      <c r="H2" s="315" t="s">
        <v>96</v>
      </c>
      <c r="I2" s="315" t="s">
        <v>97</v>
      </c>
      <c r="J2" s="315" t="s">
        <v>98</v>
      </c>
      <c r="K2" s="315" t="s">
        <v>99</v>
      </c>
      <c r="L2" s="315" t="s">
        <v>100</v>
      </c>
      <c r="M2" s="315"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285</v>
      </c>
      <c r="C4" s="9">
        <v>286</v>
      </c>
      <c r="D4" s="9">
        <v>288</v>
      </c>
      <c r="E4" s="9">
        <v>290</v>
      </c>
      <c r="F4" s="9">
        <v>292</v>
      </c>
      <c r="G4" s="9">
        <v>293</v>
      </c>
      <c r="H4" s="9">
        <v>294</v>
      </c>
      <c r="I4" s="9">
        <v>295</v>
      </c>
      <c r="J4" s="9">
        <v>295</v>
      </c>
      <c r="K4" s="9">
        <v>296</v>
      </c>
      <c r="L4" s="9">
        <v>296</v>
      </c>
      <c r="M4" s="9">
        <v>296</v>
      </c>
      <c r="N4" s="6" t="s">
        <v>237</v>
      </c>
    </row>
    <row r="5" spans="1:14" ht="16.5" customHeight="1">
      <c r="A5" s="14">
        <v>2</v>
      </c>
      <c r="B5" s="8">
        <v>225</v>
      </c>
      <c r="C5" s="8">
        <v>225</v>
      </c>
      <c r="D5" s="11">
        <v>227</v>
      </c>
      <c r="E5" s="11">
        <v>229</v>
      </c>
      <c r="F5" s="11">
        <v>230</v>
      </c>
      <c r="G5" s="11">
        <v>232</v>
      </c>
      <c r="H5" s="11">
        <v>233</v>
      </c>
      <c r="I5" s="11">
        <v>234</v>
      </c>
      <c r="J5" s="11">
        <v>235</v>
      </c>
      <c r="K5" s="11">
        <v>236</v>
      </c>
      <c r="L5" s="11">
        <v>236</v>
      </c>
      <c r="M5" s="11">
        <v>237</v>
      </c>
      <c r="N5" s="6" t="s">
        <v>101</v>
      </c>
    </row>
    <row r="6" spans="1:14" ht="16.5" customHeight="1">
      <c r="A6" s="10">
        <v>3</v>
      </c>
      <c r="B6" s="8">
        <v>272</v>
      </c>
      <c r="C6" s="8">
        <v>273</v>
      </c>
      <c r="D6" s="11">
        <v>277</v>
      </c>
      <c r="E6" s="11">
        <v>281</v>
      </c>
      <c r="F6" s="31">
        <v>284</v>
      </c>
      <c r="G6" s="31">
        <v>286</v>
      </c>
      <c r="H6" s="11">
        <v>289</v>
      </c>
      <c r="I6" s="11">
        <v>292</v>
      </c>
      <c r="J6" s="11">
        <v>294</v>
      </c>
      <c r="K6" s="11">
        <v>295</v>
      </c>
      <c r="L6" s="11">
        <v>296</v>
      </c>
      <c r="M6" s="11">
        <v>297</v>
      </c>
      <c r="N6" s="6" t="s">
        <v>238</v>
      </c>
    </row>
    <row r="7" spans="1:14" ht="16.5" customHeight="1">
      <c r="A7" s="10">
        <v>4</v>
      </c>
      <c r="B7" s="8">
        <v>211</v>
      </c>
      <c r="C7" s="8">
        <v>211</v>
      </c>
      <c r="D7" s="11">
        <v>213</v>
      </c>
      <c r="E7" s="11">
        <v>214</v>
      </c>
      <c r="F7" s="31">
        <v>215</v>
      </c>
      <c r="G7" s="31">
        <v>216</v>
      </c>
      <c r="H7" s="11">
        <v>217</v>
      </c>
      <c r="I7" s="11">
        <v>218</v>
      </c>
      <c r="J7" s="11">
        <v>219</v>
      </c>
      <c r="K7" s="11">
        <v>219</v>
      </c>
      <c r="L7" s="11">
        <v>220</v>
      </c>
      <c r="M7" s="11">
        <v>220</v>
      </c>
      <c r="N7" s="6" t="s">
        <v>102</v>
      </c>
    </row>
    <row r="8" spans="1:14" ht="16.5" customHeight="1">
      <c r="A8" s="10">
        <v>5</v>
      </c>
      <c r="B8" s="8">
        <v>390</v>
      </c>
      <c r="C8" s="8">
        <v>391</v>
      </c>
      <c r="D8" s="11">
        <v>394</v>
      </c>
      <c r="E8" s="11">
        <v>397</v>
      </c>
      <c r="F8" s="31">
        <v>399</v>
      </c>
      <c r="G8" s="31">
        <v>400</v>
      </c>
      <c r="H8" s="11">
        <v>402</v>
      </c>
      <c r="I8" s="11">
        <v>402</v>
      </c>
      <c r="J8" s="11">
        <v>402</v>
      </c>
      <c r="K8" s="11">
        <v>401</v>
      </c>
      <c r="L8" s="11">
        <v>400</v>
      </c>
      <c r="M8" s="11">
        <v>398</v>
      </c>
      <c r="N8" s="6" t="s">
        <v>103</v>
      </c>
    </row>
    <row r="9" spans="1:14" ht="16.5" customHeight="1">
      <c r="A9" s="10">
        <v>6</v>
      </c>
      <c r="B9" s="8">
        <v>384</v>
      </c>
      <c r="C9" s="8">
        <v>384</v>
      </c>
      <c r="D9" s="11">
        <v>387</v>
      </c>
      <c r="E9" s="11">
        <v>389</v>
      </c>
      <c r="F9" s="31">
        <v>390</v>
      </c>
      <c r="G9" s="31">
        <v>391</v>
      </c>
      <c r="H9" s="11">
        <v>392</v>
      </c>
      <c r="I9" s="11">
        <v>392</v>
      </c>
      <c r="J9" s="11">
        <v>392</v>
      </c>
      <c r="K9" s="11">
        <v>393</v>
      </c>
      <c r="L9" s="11">
        <v>393</v>
      </c>
      <c r="M9" s="11">
        <v>393</v>
      </c>
      <c r="N9" s="6" t="s">
        <v>104</v>
      </c>
    </row>
    <row r="10" spans="1:14" ht="16.5" customHeight="1">
      <c r="A10" s="10">
        <v>7</v>
      </c>
      <c r="B10" s="8">
        <v>298</v>
      </c>
      <c r="C10" s="8">
        <v>297</v>
      </c>
      <c r="D10" s="11">
        <v>297</v>
      </c>
      <c r="E10" s="11">
        <v>297</v>
      </c>
      <c r="F10" s="31">
        <v>296</v>
      </c>
      <c r="G10" s="31">
        <v>294</v>
      </c>
      <c r="H10" s="11">
        <v>293</v>
      </c>
      <c r="I10" s="11">
        <v>292</v>
      </c>
      <c r="J10" s="11">
        <v>290</v>
      </c>
      <c r="K10" s="11">
        <v>288</v>
      </c>
      <c r="L10" s="11">
        <v>286</v>
      </c>
      <c r="M10" s="11">
        <v>284</v>
      </c>
      <c r="N10" s="6" t="s">
        <v>105</v>
      </c>
    </row>
    <row r="11" spans="1:14" ht="16.5" customHeight="1">
      <c r="A11" s="10">
        <v>8</v>
      </c>
      <c r="B11" s="8">
        <v>249</v>
      </c>
      <c r="C11" s="8">
        <v>249</v>
      </c>
      <c r="D11" s="11">
        <v>250</v>
      </c>
      <c r="E11" s="11">
        <v>251</v>
      </c>
      <c r="F11" s="31">
        <v>250</v>
      </c>
      <c r="G11" s="31">
        <v>248</v>
      </c>
      <c r="H11" s="11">
        <v>247</v>
      </c>
      <c r="I11" s="11">
        <v>246</v>
      </c>
      <c r="J11" s="11">
        <v>244</v>
      </c>
      <c r="K11" s="11">
        <v>242</v>
      </c>
      <c r="L11" s="11">
        <v>241</v>
      </c>
      <c r="M11" s="11">
        <v>239</v>
      </c>
      <c r="N11" s="6" t="s">
        <v>106</v>
      </c>
    </row>
    <row r="12" spans="1:14" ht="16.5" customHeight="1">
      <c r="A12" s="10">
        <v>9</v>
      </c>
      <c r="B12" s="8">
        <v>465</v>
      </c>
      <c r="C12" s="8">
        <v>466</v>
      </c>
      <c r="D12" s="11">
        <v>470</v>
      </c>
      <c r="E12" s="11">
        <v>475</v>
      </c>
      <c r="F12" s="31">
        <v>477</v>
      </c>
      <c r="G12" s="31">
        <v>480</v>
      </c>
      <c r="H12" s="11">
        <v>482</v>
      </c>
      <c r="I12" s="11">
        <v>484</v>
      </c>
      <c r="J12" s="11">
        <v>487</v>
      </c>
      <c r="K12" s="11">
        <v>488</v>
      </c>
      <c r="L12" s="11">
        <v>490</v>
      </c>
      <c r="M12" s="11">
        <v>491</v>
      </c>
      <c r="N12" s="6" t="s">
        <v>107</v>
      </c>
    </row>
    <row r="13" spans="1:14" ht="16.5" customHeight="1">
      <c r="A13" s="13">
        <v>10</v>
      </c>
      <c r="B13" s="9">
        <v>352</v>
      </c>
      <c r="C13" s="9">
        <v>352</v>
      </c>
      <c r="D13" s="9">
        <v>355</v>
      </c>
      <c r="E13" s="9">
        <v>358</v>
      </c>
      <c r="F13" s="32">
        <v>359</v>
      </c>
      <c r="G13" s="32">
        <v>360</v>
      </c>
      <c r="H13" s="9">
        <v>361</v>
      </c>
      <c r="I13" s="9">
        <v>363</v>
      </c>
      <c r="J13" s="9">
        <v>364</v>
      </c>
      <c r="K13" s="9">
        <v>364</v>
      </c>
      <c r="L13" s="9">
        <v>365</v>
      </c>
      <c r="M13" s="9">
        <v>365</v>
      </c>
      <c r="N13" s="6" t="s">
        <v>108</v>
      </c>
    </row>
    <row r="14" spans="1:14" ht="16.5" customHeight="1">
      <c r="A14" s="14">
        <v>11</v>
      </c>
      <c r="B14" s="11">
        <v>577</v>
      </c>
      <c r="C14" s="11">
        <v>577</v>
      </c>
      <c r="D14" s="11">
        <v>581</v>
      </c>
      <c r="E14" s="11">
        <v>583</v>
      </c>
      <c r="F14" s="31">
        <v>584</v>
      </c>
      <c r="G14" s="31">
        <v>585</v>
      </c>
      <c r="H14" s="11">
        <v>587</v>
      </c>
      <c r="I14" s="11">
        <v>590</v>
      </c>
      <c r="J14" s="11">
        <v>592</v>
      </c>
      <c r="K14" s="11">
        <v>593</v>
      </c>
      <c r="L14" s="11">
        <v>595</v>
      </c>
      <c r="M14" s="11">
        <v>596</v>
      </c>
      <c r="N14" s="6" t="s">
        <v>109</v>
      </c>
    </row>
    <row r="15" spans="1:14" ht="16.5" customHeight="1">
      <c r="A15" s="10">
        <v>12</v>
      </c>
      <c r="B15" s="11">
        <v>503</v>
      </c>
      <c r="C15" s="11">
        <v>504</v>
      </c>
      <c r="D15" s="11">
        <v>507</v>
      </c>
      <c r="E15" s="11">
        <v>509</v>
      </c>
      <c r="F15" s="31">
        <v>511</v>
      </c>
      <c r="G15" s="31">
        <v>512</v>
      </c>
      <c r="H15" s="11">
        <v>516</v>
      </c>
      <c r="I15" s="11">
        <v>519</v>
      </c>
      <c r="J15" s="11">
        <v>521</v>
      </c>
      <c r="K15" s="11">
        <v>524</v>
      </c>
      <c r="L15" s="11">
        <v>527</v>
      </c>
      <c r="M15" s="11">
        <v>531</v>
      </c>
      <c r="N15" s="6" t="s">
        <v>110</v>
      </c>
    </row>
    <row r="16" spans="1:14" ht="16.5" customHeight="1">
      <c r="A16" s="10">
        <v>13</v>
      </c>
      <c r="B16" s="11">
        <v>1229</v>
      </c>
      <c r="C16" s="11">
        <v>1229</v>
      </c>
      <c r="D16" s="11">
        <v>1236</v>
      </c>
      <c r="E16" s="11">
        <v>1241</v>
      </c>
      <c r="F16" s="31">
        <v>1246</v>
      </c>
      <c r="G16" s="31">
        <v>1252</v>
      </c>
      <c r="H16" s="11">
        <v>1259</v>
      </c>
      <c r="I16" s="11">
        <v>1268</v>
      </c>
      <c r="J16" s="11">
        <v>1275</v>
      </c>
      <c r="K16" s="11">
        <v>1282</v>
      </c>
      <c r="L16" s="11">
        <v>1287</v>
      </c>
      <c r="M16" s="11">
        <v>1293</v>
      </c>
      <c r="N16" s="6" t="s">
        <v>111</v>
      </c>
    </row>
    <row r="17" spans="1:14" ht="16.5" customHeight="1">
      <c r="A17" s="10">
        <v>14</v>
      </c>
      <c r="B17" s="11">
        <v>423</v>
      </c>
      <c r="C17" s="11">
        <v>424</v>
      </c>
      <c r="D17" s="11">
        <v>426</v>
      </c>
      <c r="E17" s="11">
        <v>428</v>
      </c>
      <c r="F17" s="31">
        <v>428</v>
      </c>
      <c r="G17" s="31">
        <v>427</v>
      </c>
      <c r="H17" s="11">
        <v>428</v>
      </c>
      <c r="I17" s="11">
        <v>429</v>
      </c>
      <c r="J17" s="11">
        <v>429</v>
      </c>
      <c r="K17" s="11">
        <v>429</v>
      </c>
      <c r="L17" s="11">
        <v>429</v>
      </c>
      <c r="M17" s="11">
        <v>429</v>
      </c>
      <c r="N17" s="6" t="s">
        <v>112</v>
      </c>
    </row>
    <row r="18" spans="1:14" ht="16.5" customHeight="1">
      <c r="A18" s="10">
        <v>15</v>
      </c>
      <c r="B18" s="11">
        <v>405</v>
      </c>
      <c r="C18" s="11">
        <v>405</v>
      </c>
      <c r="D18" s="11">
        <v>407</v>
      </c>
      <c r="E18" s="11">
        <v>407</v>
      </c>
      <c r="F18" s="31">
        <v>407</v>
      </c>
      <c r="G18" s="31">
        <v>407</v>
      </c>
      <c r="H18" s="11">
        <v>407</v>
      </c>
      <c r="I18" s="11">
        <v>407</v>
      </c>
      <c r="J18" s="11">
        <v>406</v>
      </c>
      <c r="K18" s="11">
        <v>404</v>
      </c>
      <c r="L18" s="11">
        <v>402</v>
      </c>
      <c r="M18" s="11">
        <v>401</v>
      </c>
      <c r="N18" s="6" t="s">
        <v>113</v>
      </c>
    </row>
    <row r="19" spans="1:14" ht="16.5" customHeight="1">
      <c r="A19" s="10">
        <v>16</v>
      </c>
      <c r="B19" s="11">
        <v>351</v>
      </c>
      <c r="C19" s="11">
        <v>351</v>
      </c>
      <c r="D19" s="11">
        <v>351</v>
      </c>
      <c r="E19" s="11">
        <v>352</v>
      </c>
      <c r="F19" s="31">
        <v>353</v>
      </c>
      <c r="G19" s="31">
        <v>354</v>
      </c>
      <c r="H19" s="11">
        <v>355</v>
      </c>
      <c r="I19" s="11">
        <v>356</v>
      </c>
      <c r="J19" s="11">
        <v>356</v>
      </c>
      <c r="K19" s="11">
        <v>355</v>
      </c>
      <c r="L19" s="11">
        <v>356</v>
      </c>
      <c r="M19" s="11">
        <v>358</v>
      </c>
      <c r="N19" s="6" t="s">
        <v>114</v>
      </c>
    </row>
    <row r="20" spans="1:14" ht="16.5" customHeight="1">
      <c r="A20" s="10">
        <v>17</v>
      </c>
      <c r="B20" s="11">
        <v>153</v>
      </c>
      <c r="C20" s="11">
        <v>152</v>
      </c>
      <c r="D20" s="11">
        <v>151</v>
      </c>
      <c r="E20" s="11">
        <v>150</v>
      </c>
      <c r="F20" s="31">
        <v>149</v>
      </c>
      <c r="G20" s="31">
        <v>148</v>
      </c>
      <c r="H20" s="11">
        <v>147</v>
      </c>
      <c r="I20" s="11">
        <v>146</v>
      </c>
      <c r="J20" s="11">
        <v>146</v>
      </c>
      <c r="K20" s="11">
        <v>145</v>
      </c>
      <c r="L20" s="11">
        <v>144</v>
      </c>
      <c r="M20" s="11">
        <v>143</v>
      </c>
      <c r="N20" s="6" t="s">
        <v>115</v>
      </c>
    </row>
    <row r="21" spans="1:14" ht="16.5" customHeight="1">
      <c r="A21" s="10">
        <v>18</v>
      </c>
      <c r="B21" s="11">
        <v>183</v>
      </c>
      <c r="C21" s="11">
        <v>183</v>
      </c>
      <c r="D21" s="11">
        <v>184</v>
      </c>
      <c r="E21" s="11">
        <v>185</v>
      </c>
      <c r="F21" s="31">
        <v>186</v>
      </c>
      <c r="G21" s="31">
        <v>186</v>
      </c>
      <c r="H21" s="11">
        <v>187</v>
      </c>
      <c r="I21" s="11">
        <v>188</v>
      </c>
      <c r="J21" s="11">
        <v>189</v>
      </c>
      <c r="K21" s="11">
        <v>189</v>
      </c>
      <c r="L21" s="11">
        <v>191</v>
      </c>
      <c r="M21" s="11">
        <v>192</v>
      </c>
      <c r="N21" s="6" t="s">
        <v>116</v>
      </c>
    </row>
    <row r="22" spans="1:14" ht="16.5" customHeight="1">
      <c r="A22" s="10">
        <v>19</v>
      </c>
      <c r="B22" s="11">
        <v>534</v>
      </c>
      <c r="C22" s="11">
        <v>534</v>
      </c>
      <c r="D22" s="11">
        <v>536</v>
      </c>
      <c r="E22" s="11">
        <v>538</v>
      </c>
      <c r="F22" s="31">
        <v>537</v>
      </c>
      <c r="G22" s="31">
        <v>535</v>
      </c>
      <c r="H22" s="11">
        <v>534</v>
      </c>
      <c r="I22" s="11">
        <v>533</v>
      </c>
      <c r="J22" s="11">
        <v>531</v>
      </c>
      <c r="K22" s="11">
        <v>530</v>
      </c>
      <c r="L22" s="11">
        <v>528</v>
      </c>
      <c r="M22" s="11">
        <v>526</v>
      </c>
      <c r="N22" s="6" t="s">
        <v>117</v>
      </c>
    </row>
    <row r="23" spans="1:14" ht="16.5" customHeight="1">
      <c r="A23" s="10">
        <v>20</v>
      </c>
      <c r="B23" s="11">
        <v>402</v>
      </c>
      <c r="C23" s="11">
        <v>408</v>
      </c>
      <c r="D23" s="11">
        <v>415</v>
      </c>
      <c r="E23" s="11">
        <v>421</v>
      </c>
      <c r="F23" s="31">
        <v>426</v>
      </c>
      <c r="G23" s="31">
        <v>430</v>
      </c>
      <c r="H23" s="11">
        <v>433</v>
      </c>
      <c r="I23" s="11">
        <v>435</v>
      </c>
      <c r="J23" s="11">
        <v>437</v>
      </c>
      <c r="K23" s="11">
        <v>437</v>
      </c>
      <c r="L23" s="11">
        <v>437</v>
      </c>
      <c r="M23" s="11">
        <v>437</v>
      </c>
      <c r="N23" s="6" t="s">
        <v>118</v>
      </c>
    </row>
    <row r="24" spans="1:14" ht="16.5" customHeight="1">
      <c r="A24" s="10">
        <v>21</v>
      </c>
      <c r="B24" s="11">
        <v>303</v>
      </c>
      <c r="C24" s="11">
        <v>302</v>
      </c>
      <c r="D24" s="11">
        <v>303</v>
      </c>
      <c r="E24" s="11">
        <v>304</v>
      </c>
      <c r="F24" s="31">
        <v>304</v>
      </c>
      <c r="G24" s="31">
        <v>302</v>
      </c>
      <c r="H24" s="11">
        <v>301</v>
      </c>
      <c r="I24" s="11">
        <v>301</v>
      </c>
      <c r="J24" s="11">
        <v>299</v>
      </c>
      <c r="K24" s="11">
        <v>298</v>
      </c>
      <c r="L24" s="11">
        <v>296</v>
      </c>
      <c r="M24" s="11">
        <v>294</v>
      </c>
      <c r="N24" s="6" t="s">
        <v>119</v>
      </c>
    </row>
    <row r="25" spans="1:14" ht="16.5" customHeight="1">
      <c r="A25" s="10">
        <v>22</v>
      </c>
      <c r="B25" s="11">
        <v>882</v>
      </c>
      <c r="C25" s="11">
        <v>879</v>
      </c>
      <c r="D25" s="11">
        <v>881</v>
      </c>
      <c r="E25" s="11">
        <v>880</v>
      </c>
      <c r="F25" s="31">
        <v>877</v>
      </c>
      <c r="G25" s="31">
        <v>871</v>
      </c>
      <c r="H25" s="11">
        <v>869</v>
      </c>
      <c r="I25" s="11">
        <v>867</v>
      </c>
      <c r="J25" s="11">
        <v>862</v>
      </c>
      <c r="K25" s="11">
        <v>859</v>
      </c>
      <c r="L25" s="11">
        <v>859</v>
      </c>
      <c r="M25" s="11">
        <v>861</v>
      </c>
      <c r="N25" s="6" t="s">
        <v>120</v>
      </c>
    </row>
    <row r="26" spans="1:14" ht="16.5" customHeight="1">
      <c r="A26" s="10">
        <v>23</v>
      </c>
      <c r="B26" s="11">
        <v>504</v>
      </c>
      <c r="C26" s="11">
        <v>504</v>
      </c>
      <c r="D26" s="11">
        <v>506</v>
      </c>
      <c r="E26" s="11">
        <v>507</v>
      </c>
      <c r="F26" s="31">
        <v>506</v>
      </c>
      <c r="G26" s="31">
        <v>504</v>
      </c>
      <c r="H26" s="11">
        <v>503</v>
      </c>
      <c r="I26" s="11">
        <v>502</v>
      </c>
      <c r="J26" s="11">
        <v>501</v>
      </c>
      <c r="K26" s="11">
        <v>498</v>
      </c>
      <c r="L26" s="11">
        <v>496</v>
      </c>
      <c r="M26" s="11">
        <v>491</v>
      </c>
      <c r="N26" s="6" t="s">
        <v>121</v>
      </c>
    </row>
    <row r="27" spans="1:14" ht="16.5" customHeight="1">
      <c r="A27" s="10">
        <v>24</v>
      </c>
      <c r="B27" s="11">
        <v>226</v>
      </c>
      <c r="C27" s="11">
        <v>227</v>
      </c>
      <c r="D27" s="11">
        <v>229</v>
      </c>
      <c r="E27" s="11">
        <v>231</v>
      </c>
      <c r="F27" s="31">
        <v>232</v>
      </c>
      <c r="G27" s="31">
        <v>234</v>
      </c>
      <c r="H27" s="11">
        <v>235</v>
      </c>
      <c r="I27" s="11">
        <v>237</v>
      </c>
      <c r="J27" s="11">
        <v>239</v>
      </c>
      <c r="K27" s="11">
        <v>239</v>
      </c>
      <c r="L27" s="11">
        <v>240</v>
      </c>
      <c r="M27" s="11">
        <v>240</v>
      </c>
      <c r="N27" s="6" t="s">
        <v>122</v>
      </c>
    </row>
    <row r="28" spans="1:14" ht="16.5" customHeight="1">
      <c r="A28" s="10">
        <v>25</v>
      </c>
      <c r="B28" s="11">
        <v>252</v>
      </c>
      <c r="C28" s="11">
        <v>251</v>
      </c>
      <c r="D28" s="11">
        <v>251</v>
      </c>
      <c r="E28" s="11">
        <v>253</v>
      </c>
      <c r="F28" s="31">
        <v>254</v>
      </c>
      <c r="G28" s="31">
        <v>255</v>
      </c>
      <c r="H28" s="11">
        <v>256</v>
      </c>
      <c r="I28" s="11">
        <v>258</v>
      </c>
      <c r="J28" s="11">
        <v>260</v>
      </c>
      <c r="K28" s="11">
        <v>262</v>
      </c>
      <c r="L28" s="11">
        <v>264</v>
      </c>
      <c r="M28" s="11">
        <v>266</v>
      </c>
      <c r="N28" s="6" t="s">
        <v>123</v>
      </c>
    </row>
    <row r="29" spans="1:14" ht="16.5" customHeight="1">
      <c r="A29" s="10">
        <v>26</v>
      </c>
      <c r="B29" s="11">
        <v>229</v>
      </c>
      <c r="C29" s="11">
        <v>231</v>
      </c>
      <c r="D29" s="11">
        <v>234</v>
      </c>
      <c r="E29" s="11">
        <v>238</v>
      </c>
      <c r="F29" s="31">
        <v>240</v>
      </c>
      <c r="G29" s="31">
        <v>243</v>
      </c>
      <c r="H29" s="11">
        <v>245</v>
      </c>
      <c r="I29" s="11">
        <v>248</v>
      </c>
      <c r="J29" s="11">
        <v>250</v>
      </c>
      <c r="K29" s="11">
        <v>251</v>
      </c>
      <c r="L29" s="11">
        <v>252</v>
      </c>
      <c r="M29" s="11">
        <v>252</v>
      </c>
      <c r="N29" s="6" t="s">
        <v>124</v>
      </c>
    </row>
    <row r="30" spans="1:14" ht="16.5" customHeight="1">
      <c r="A30" s="10">
        <v>27</v>
      </c>
      <c r="B30" s="11">
        <v>124</v>
      </c>
      <c r="C30" s="11">
        <v>124</v>
      </c>
      <c r="D30" s="11">
        <v>125</v>
      </c>
      <c r="E30" s="11">
        <v>126</v>
      </c>
      <c r="F30" s="31">
        <v>126</v>
      </c>
      <c r="G30" s="31">
        <v>127</v>
      </c>
      <c r="H30" s="11">
        <v>127</v>
      </c>
      <c r="I30" s="11">
        <v>128</v>
      </c>
      <c r="J30" s="11">
        <v>128</v>
      </c>
      <c r="K30" s="11">
        <v>128</v>
      </c>
      <c r="L30" s="11">
        <v>129</v>
      </c>
      <c r="M30" s="11">
        <v>129</v>
      </c>
      <c r="N30" s="6" t="s">
        <v>125</v>
      </c>
    </row>
    <row r="31" spans="1:14" ht="16.5" customHeight="1">
      <c r="A31" s="10">
        <v>28</v>
      </c>
      <c r="B31" s="11">
        <v>272</v>
      </c>
      <c r="C31" s="11">
        <v>276</v>
      </c>
      <c r="D31" s="11">
        <v>280</v>
      </c>
      <c r="E31" s="11">
        <v>284</v>
      </c>
      <c r="F31" s="31">
        <v>288</v>
      </c>
      <c r="G31" s="31">
        <v>291</v>
      </c>
      <c r="H31" s="11">
        <v>294</v>
      </c>
      <c r="I31" s="11">
        <v>298</v>
      </c>
      <c r="J31" s="11">
        <v>301</v>
      </c>
      <c r="K31" s="11">
        <v>303</v>
      </c>
      <c r="L31" s="11">
        <v>303</v>
      </c>
      <c r="M31" s="11">
        <v>303</v>
      </c>
      <c r="N31" s="6" t="s">
        <v>126</v>
      </c>
    </row>
    <row r="32" spans="1:14" ht="16.5" customHeight="1">
      <c r="A32" s="10">
        <v>29</v>
      </c>
      <c r="B32" s="11">
        <v>166</v>
      </c>
      <c r="C32" s="11">
        <v>167</v>
      </c>
      <c r="D32" s="11">
        <v>170</v>
      </c>
      <c r="E32" s="11">
        <v>172</v>
      </c>
      <c r="F32" s="31">
        <v>175</v>
      </c>
      <c r="G32" s="31">
        <v>177</v>
      </c>
      <c r="H32" s="11">
        <v>180</v>
      </c>
      <c r="I32" s="11">
        <v>183</v>
      </c>
      <c r="J32" s="11">
        <v>186</v>
      </c>
      <c r="K32" s="11">
        <v>188</v>
      </c>
      <c r="L32" s="11">
        <v>191</v>
      </c>
      <c r="M32" s="11">
        <v>193</v>
      </c>
      <c r="N32" s="6" t="s">
        <v>127</v>
      </c>
    </row>
    <row r="33" spans="1:14" ht="16.5" customHeight="1">
      <c r="A33" s="10">
        <v>30</v>
      </c>
      <c r="B33" s="11">
        <v>217</v>
      </c>
      <c r="C33" s="11">
        <v>218</v>
      </c>
      <c r="D33" s="11">
        <v>223</v>
      </c>
      <c r="E33" s="11">
        <v>227</v>
      </c>
      <c r="F33" s="31">
        <v>230</v>
      </c>
      <c r="G33" s="31">
        <v>233</v>
      </c>
      <c r="H33" s="11">
        <v>236</v>
      </c>
      <c r="I33" s="11">
        <v>239</v>
      </c>
      <c r="J33" s="11">
        <v>241</v>
      </c>
      <c r="K33" s="11">
        <v>244</v>
      </c>
      <c r="L33" s="11">
        <v>247</v>
      </c>
      <c r="M33" s="11">
        <v>249</v>
      </c>
      <c r="N33" s="6" t="s">
        <v>128</v>
      </c>
    </row>
    <row r="34" spans="1:14" ht="16.5" customHeight="1">
      <c r="A34" s="10">
        <v>31</v>
      </c>
      <c r="B34" s="11">
        <v>251</v>
      </c>
      <c r="C34" s="11">
        <v>250</v>
      </c>
      <c r="D34" s="11">
        <v>252</v>
      </c>
      <c r="E34" s="11">
        <v>253</v>
      </c>
      <c r="F34" s="31">
        <v>254</v>
      </c>
      <c r="G34" s="31">
        <v>254</v>
      </c>
      <c r="H34" s="11">
        <v>254</v>
      </c>
      <c r="I34" s="11">
        <v>255</v>
      </c>
      <c r="J34" s="11">
        <v>256</v>
      </c>
      <c r="K34" s="11">
        <v>255</v>
      </c>
      <c r="L34" s="11">
        <v>255</v>
      </c>
      <c r="M34" s="11">
        <v>255</v>
      </c>
      <c r="N34" s="6" t="s">
        <v>129</v>
      </c>
    </row>
    <row r="35" spans="1:14" ht="16.5" customHeight="1">
      <c r="A35" s="10">
        <v>32</v>
      </c>
      <c r="B35" s="11">
        <v>206</v>
      </c>
      <c r="C35" s="11">
        <v>205</v>
      </c>
      <c r="D35" s="11">
        <v>207</v>
      </c>
      <c r="E35" s="11">
        <v>209</v>
      </c>
      <c r="F35" s="31">
        <v>210</v>
      </c>
      <c r="G35" s="31">
        <v>211</v>
      </c>
      <c r="H35" s="11">
        <v>211</v>
      </c>
      <c r="I35" s="11">
        <v>212</v>
      </c>
      <c r="J35" s="11">
        <v>213</v>
      </c>
      <c r="K35" s="11">
        <v>213</v>
      </c>
      <c r="L35" s="11">
        <v>212</v>
      </c>
      <c r="M35" s="11">
        <v>212</v>
      </c>
      <c r="N35" s="6" t="s">
        <v>130</v>
      </c>
    </row>
    <row r="36" spans="1:14" ht="16.5" customHeight="1">
      <c r="A36" s="10">
        <v>33</v>
      </c>
      <c r="B36" s="11">
        <v>271</v>
      </c>
      <c r="C36" s="11">
        <v>271</v>
      </c>
      <c r="D36" s="11">
        <v>272</v>
      </c>
      <c r="E36" s="11">
        <v>274</v>
      </c>
      <c r="F36" s="31">
        <v>274</v>
      </c>
      <c r="G36" s="31">
        <v>274</v>
      </c>
      <c r="H36" s="11">
        <v>274</v>
      </c>
      <c r="I36" s="11">
        <v>275</v>
      </c>
      <c r="J36" s="11">
        <v>275</v>
      </c>
      <c r="K36" s="11">
        <v>275</v>
      </c>
      <c r="L36" s="11">
        <v>275</v>
      </c>
      <c r="M36" s="11">
        <v>274</v>
      </c>
      <c r="N36" s="6" t="s">
        <v>131</v>
      </c>
    </row>
    <row r="37" spans="1:14" ht="16.5" customHeight="1">
      <c r="A37" s="10">
        <v>34</v>
      </c>
      <c r="B37" s="11">
        <v>360</v>
      </c>
      <c r="C37" s="11">
        <v>360</v>
      </c>
      <c r="D37" s="8">
        <v>362</v>
      </c>
      <c r="E37" s="8">
        <v>363</v>
      </c>
      <c r="F37" s="31">
        <v>363</v>
      </c>
      <c r="G37" s="31">
        <v>363</v>
      </c>
      <c r="H37" s="11">
        <v>363</v>
      </c>
      <c r="I37" s="11">
        <v>364</v>
      </c>
      <c r="J37" s="11">
        <v>364</v>
      </c>
      <c r="K37" s="11">
        <v>363</v>
      </c>
      <c r="L37" s="11">
        <v>362</v>
      </c>
      <c r="M37" s="11">
        <v>361</v>
      </c>
      <c r="N37" s="6" t="s">
        <v>132</v>
      </c>
    </row>
    <row r="38" spans="1:14" ht="16.5" customHeight="1">
      <c r="A38" s="10">
        <v>35</v>
      </c>
      <c r="B38" s="11">
        <v>353</v>
      </c>
      <c r="C38" s="11">
        <v>356</v>
      </c>
      <c r="D38" s="11">
        <v>362</v>
      </c>
      <c r="E38" s="11">
        <v>367</v>
      </c>
      <c r="F38" s="31">
        <v>371</v>
      </c>
      <c r="G38" s="31">
        <v>374</v>
      </c>
      <c r="H38" s="11">
        <v>376</v>
      </c>
      <c r="I38" s="11">
        <v>379</v>
      </c>
      <c r="J38" s="11">
        <v>382</v>
      </c>
      <c r="K38" s="11">
        <v>383</v>
      </c>
      <c r="L38" s="11">
        <v>386</v>
      </c>
      <c r="M38" s="11">
        <v>386</v>
      </c>
      <c r="N38" s="6" t="s">
        <v>133</v>
      </c>
    </row>
    <row r="39" spans="1:14" ht="16.5" customHeight="1">
      <c r="A39" s="10">
        <v>36</v>
      </c>
      <c r="B39" s="11">
        <v>265</v>
      </c>
      <c r="C39" s="11">
        <v>265</v>
      </c>
      <c r="D39" s="11">
        <v>267</v>
      </c>
      <c r="E39" s="11">
        <v>269</v>
      </c>
      <c r="F39" s="31">
        <v>270</v>
      </c>
      <c r="G39" s="31">
        <v>270</v>
      </c>
      <c r="H39" s="11">
        <v>271</v>
      </c>
      <c r="I39" s="11">
        <v>271</v>
      </c>
      <c r="J39" s="11">
        <v>271</v>
      </c>
      <c r="K39" s="11">
        <v>271</v>
      </c>
      <c r="L39" s="11">
        <v>270</v>
      </c>
      <c r="M39" s="11">
        <v>268</v>
      </c>
      <c r="N39" s="6" t="s">
        <v>134</v>
      </c>
    </row>
    <row r="40" spans="1:14" ht="16.5" customHeight="1">
      <c r="A40" s="10">
        <v>37</v>
      </c>
      <c r="B40" s="11">
        <v>379</v>
      </c>
      <c r="C40" s="11">
        <v>383</v>
      </c>
      <c r="D40" s="11">
        <v>390</v>
      </c>
      <c r="E40" s="11">
        <v>397</v>
      </c>
      <c r="F40" s="31">
        <v>401</v>
      </c>
      <c r="G40" s="31">
        <v>405</v>
      </c>
      <c r="H40" s="11">
        <v>408</v>
      </c>
      <c r="I40" s="11">
        <v>412</v>
      </c>
      <c r="J40" s="11">
        <v>415</v>
      </c>
      <c r="K40" s="11">
        <v>417</v>
      </c>
      <c r="L40" s="11">
        <v>420</v>
      </c>
      <c r="M40" s="11">
        <v>422</v>
      </c>
      <c r="N40" s="6" t="s">
        <v>135</v>
      </c>
    </row>
    <row r="41" spans="1:14" ht="16.5" customHeight="1">
      <c r="A41" s="10">
        <v>38</v>
      </c>
      <c r="B41" s="11">
        <v>382</v>
      </c>
      <c r="C41" s="11">
        <v>382</v>
      </c>
      <c r="D41" s="11">
        <v>384</v>
      </c>
      <c r="E41" s="11">
        <v>388</v>
      </c>
      <c r="F41" s="31">
        <v>390</v>
      </c>
      <c r="G41" s="31">
        <v>391</v>
      </c>
      <c r="H41" s="11">
        <v>392</v>
      </c>
      <c r="I41" s="11">
        <v>394</v>
      </c>
      <c r="J41" s="11">
        <v>396</v>
      </c>
      <c r="K41" s="11">
        <v>397</v>
      </c>
      <c r="L41" s="11">
        <v>399</v>
      </c>
      <c r="M41" s="11">
        <v>399</v>
      </c>
      <c r="N41" s="6" t="s">
        <v>136</v>
      </c>
    </row>
    <row r="42" spans="1:14" ht="16.5" customHeight="1">
      <c r="A42" s="10">
        <v>39</v>
      </c>
      <c r="B42" s="11">
        <v>276</v>
      </c>
      <c r="C42" s="11">
        <v>279</v>
      </c>
      <c r="D42" s="11">
        <v>284</v>
      </c>
      <c r="E42" s="11">
        <v>289</v>
      </c>
      <c r="F42" s="31">
        <v>293</v>
      </c>
      <c r="G42" s="31">
        <v>297</v>
      </c>
      <c r="H42" s="11">
        <v>300</v>
      </c>
      <c r="I42" s="11">
        <v>303</v>
      </c>
      <c r="J42" s="11">
        <v>307</v>
      </c>
      <c r="K42" s="11">
        <v>309</v>
      </c>
      <c r="L42" s="11">
        <v>311</v>
      </c>
      <c r="M42" s="11">
        <v>312</v>
      </c>
      <c r="N42" s="6" t="s">
        <v>137</v>
      </c>
    </row>
    <row r="43" spans="1:14" ht="16.5" customHeight="1">
      <c r="A43" s="10">
        <v>40</v>
      </c>
      <c r="B43" s="11">
        <v>337</v>
      </c>
      <c r="C43" s="11">
        <v>339</v>
      </c>
      <c r="D43" s="11">
        <v>343</v>
      </c>
      <c r="E43" s="11">
        <v>347</v>
      </c>
      <c r="F43" s="31">
        <v>350</v>
      </c>
      <c r="G43" s="31">
        <v>353</v>
      </c>
      <c r="H43" s="11">
        <v>356</v>
      </c>
      <c r="I43" s="11">
        <v>360</v>
      </c>
      <c r="J43" s="11">
        <v>364</v>
      </c>
      <c r="K43" s="11">
        <v>366</v>
      </c>
      <c r="L43" s="11">
        <v>368</v>
      </c>
      <c r="M43" s="11">
        <v>369</v>
      </c>
      <c r="N43" s="6" t="s">
        <v>138</v>
      </c>
    </row>
    <row r="44" spans="1:14" ht="16.5" customHeight="1">
      <c r="A44" s="10">
        <v>41</v>
      </c>
      <c r="B44" s="11">
        <v>130</v>
      </c>
      <c r="C44" s="11">
        <v>132</v>
      </c>
      <c r="D44" s="11">
        <v>135</v>
      </c>
      <c r="E44" s="11">
        <v>138</v>
      </c>
      <c r="F44" s="31">
        <v>140</v>
      </c>
      <c r="G44" s="31">
        <v>142</v>
      </c>
      <c r="H44" s="11">
        <v>144</v>
      </c>
      <c r="I44" s="11">
        <v>146</v>
      </c>
      <c r="J44" s="11">
        <v>148</v>
      </c>
      <c r="K44" s="11">
        <v>149</v>
      </c>
      <c r="L44" s="11">
        <v>150</v>
      </c>
      <c r="M44" s="11">
        <v>151</v>
      </c>
      <c r="N44" s="6" t="s">
        <v>139</v>
      </c>
    </row>
    <row r="45" spans="1:14" ht="16.5" customHeight="1">
      <c r="A45" s="10">
        <v>42</v>
      </c>
      <c r="B45" s="11">
        <v>289</v>
      </c>
      <c r="C45" s="11">
        <v>293</v>
      </c>
      <c r="D45" s="11">
        <v>299</v>
      </c>
      <c r="E45" s="11">
        <v>305</v>
      </c>
      <c r="F45" s="31">
        <v>310</v>
      </c>
      <c r="G45" s="31">
        <v>315</v>
      </c>
      <c r="H45" s="11">
        <v>319</v>
      </c>
      <c r="I45" s="11">
        <v>323</v>
      </c>
      <c r="J45" s="11">
        <v>326</v>
      </c>
      <c r="K45" s="11">
        <v>329</v>
      </c>
      <c r="L45" s="11">
        <v>331</v>
      </c>
      <c r="M45" s="11">
        <v>333</v>
      </c>
      <c r="N45" s="6" t="s">
        <v>140</v>
      </c>
    </row>
    <row r="46" spans="1:14" ht="16.5" customHeight="1">
      <c r="A46" s="10">
        <v>43</v>
      </c>
      <c r="B46" s="11">
        <v>413</v>
      </c>
      <c r="C46" s="11">
        <v>414</v>
      </c>
      <c r="D46" s="11">
        <v>417</v>
      </c>
      <c r="E46" s="11">
        <v>419</v>
      </c>
      <c r="F46" s="31">
        <v>420</v>
      </c>
      <c r="G46" s="31">
        <v>421</v>
      </c>
      <c r="H46" s="11">
        <v>422</v>
      </c>
      <c r="I46" s="11">
        <v>422</v>
      </c>
      <c r="J46" s="11">
        <v>422</v>
      </c>
      <c r="K46" s="11">
        <v>420</v>
      </c>
      <c r="L46" s="11">
        <v>419</v>
      </c>
      <c r="M46" s="11">
        <v>416</v>
      </c>
      <c r="N46" s="6" t="s">
        <v>141</v>
      </c>
    </row>
    <row r="47" spans="1:14" ht="16.5" customHeight="1">
      <c r="A47" s="10">
        <v>44</v>
      </c>
      <c r="B47" s="11">
        <v>638</v>
      </c>
      <c r="C47" s="11">
        <v>637</v>
      </c>
      <c r="D47" s="11">
        <v>639</v>
      </c>
      <c r="E47" s="11">
        <v>640</v>
      </c>
      <c r="F47" s="31">
        <v>640</v>
      </c>
      <c r="G47" s="31">
        <v>639</v>
      </c>
      <c r="H47" s="11">
        <v>639</v>
      </c>
      <c r="I47" s="11">
        <v>638</v>
      </c>
      <c r="J47" s="11">
        <v>634</v>
      </c>
      <c r="K47" s="11">
        <v>629</v>
      </c>
      <c r="L47" s="11">
        <v>624</v>
      </c>
      <c r="M47" s="11">
        <v>617</v>
      </c>
      <c r="N47" s="6" t="s">
        <v>142</v>
      </c>
    </row>
    <row r="48" spans="1:14" ht="16.5" customHeight="1">
      <c r="A48" s="10">
        <v>45</v>
      </c>
      <c r="B48" s="11">
        <v>265</v>
      </c>
      <c r="C48" s="11">
        <v>264</v>
      </c>
      <c r="D48" s="11">
        <v>265</v>
      </c>
      <c r="E48" s="11">
        <v>266</v>
      </c>
      <c r="F48" s="31">
        <v>267</v>
      </c>
      <c r="G48" s="31">
        <v>267</v>
      </c>
      <c r="H48" s="11">
        <v>267</v>
      </c>
      <c r="I48" s="11">
        <v>267</v>
      </c>
      <c r="J48" s="11">
        <v>267</v>
      </c>
      <c r="K48" s="11">
        <v>268</v>
      </c>
      <c r="L48" s="11">
        <v>269</v>
      </c>
      <c r="M48" s="11">
        <v>269</v>
      </c>
      <c r="N48" s="6" t="s">
        <v>143</v>
      </c>
    </row>
    <row r="49" spans="1:14" ht="16.5" customHeight="1">
      <c r="A49" s="10">
        <v>46</v>
      </c>
      <c r="B49" s="11">
        <v>385</v>
      </c>
      <c r="C49" s="11">
        <v>387</v>
      </c>
      <c r="D49" s="11">
        <v>392</v>
      </c>
      <c r="E49" s="11">
        <v>395</v>
      </c>
      <c r="F49" s="31">
        <v>398</v>
      </c>
      <c r="G49" s="31">
        <v>399</v>
      </c>
      <c r="H49" s="11">
        <v>401</v>
      </c>
      <c r="I49" s="11">
        <v>402</v>
      </c>
      <c r="J49" s="11">
        <v>403</v>
      </c>
      <c r="K49" s="11">
        <v>403</v>
      </c>
      <c r="L49" s="11">
        <v>402</v>
      </c>
      <c r="M49" s="11">
        <v>399</v>
      </c>
      <c r="N49" s="6" t="s">
        <v>144</v>
      </c>
    </row>
    <row r="50" spans="1:14" ht="16.5" customHeight="1">
      <c r="A50" s="10">
        <v>47</v>
      </c>
      <c r="B50" s="11">
        <v>227</v>
      </c>
      <c r="C50" s="11">
        <v>227</v>
      </c>
      <c r="D50" s="11">
        <v>229</v>
      </c>
      <c r="E50" s="11">
        <v>231</v>
      </c>
      <c r="F50" s="31">
        <v>232</v>
      </c>
      <c r="G50" s="31">
        <v>233</v>
      </c>
      <c r="H50" s="11">
        <v>233</v>
      </c>
      <c r="I50" s="11">
        <v>234</v>
      </c>
      <c r="J50" s="11">
        <v>235</v>
      </c>
      <c r="K50" s="11">
        <v>235</v>
      </c>
      <c r="L50" s="11">
        <v>235</v>
      </c>
      <c r="M50" s="11">
        <v>234</v>
      </c>
      <c r="N50" s="6" t="s">
        <v>145</v>
      </c>
    </row>
    <row r="51" spans="1:14" ht="16.5" customHeight="1">
      <c r="A51" s="10">
        <v>48</v>
      </c>
      <c r="B51" s="11">
        <v>252</v>
      </c>
      <c r="C51" s="11">
        <v>253</v>
      </c>
      <c r="D51" s="11">
        <v>255</v>
      </c>
      <c r="E51" s="11">
        <v>257</v>
      </c>
      <c r="F51" s="31">
        <v>258</v>
      </c>
      <c r="G51" s="31">
        <v>260</v>
      </c>
      <c r="H51" s="11">
        <v>261</v>
      </c>
      <c r="I51" s="11">
        <v>263</v>
      </c>
      <c r="J51" s="11">
        <v>264</v>
      </c>
      <c r="K51" s="11">
        <v>265</v>
      </c>
      <c r="L51" s="11">
        <v>266</v>
      </c>
      <c r="M51" s="11">
        <v>267</v>
      </c>
      <c r="N51" s="6" t="s">
        <v>146</v>
      </c>
    </row>
    <row r="52" spans="1:14" ht="16.5" customHeight="1">
      <c r="A52" s="10">
        <v>49</v>
      </c>
      <c r="B52" s="11">
        <v>238</v>
      </c>
      <c r="C52" s="11">
        <v>239</v>
      </c>
      <c r="D52" s="11">
        <v>240</v>
      </c>
      <c r="E52" s="11">
        <v>242</v>
      </c>
      <c r="F52" s="31">
        <v>244</v>
      </c>
      <c r="G52" s="31">
        <v>245</v>
      </c>
      <c r="H52" s="11">
        <v>246</v>
      </c>
      <c r="I52" s="11">
        <v>248</v>
      </c>
      <c r="J52" s="11">
        <v>249</v>
      </c>
      <c r="K52" s="11">
        <v>251</v>
      </c>
      <c r="L52" s="11">
        <v>252</v>
      </c>
      <c r="M52" s="11">
        <v>252</v>
      </c>
      <c r="N52" s="6" t="s">
        <v>147</v>
      </c>
    </row>
    <row r="53" spans="1:14" ht="16.5" customHeight="1">
      <c r="A53" s="10">
        <v>50</v>
      </c>
      <c r="B53" s="11">
        <v>316</v>
      </c>
      <c r="C53" s="11">
        <v>319</v>
      </c>
      <c r="D53" s="11">
        <v>323</v>
      </c>
      <c r="E53" s="11">
        <v>326</v>
      </c>
      <c r="F53" s="31">
        <v>328</v>
      </c>
      <c r="G53" s="31">
        <v>329</v>
      </c>
      <c r="H53" s="11">
        <v>330</v>
      </c>
      <c r="I53" s="11">
        <v>331</v>
      </c>
      <c r="J53" s="11">
        <v>332</v>
      </c>
      <c r="K53" s="11">
        <v>333</v>
      </c>
      <c r="L53" s="11">
        <v>333</v>
      </c>
      <c r="M53" s="11">
        <v>332</v>
      </c>
      <c r="N53" s="6" t="s">
        <v>148</v>
      </c>
    </row>
    <row r="54" spans="1:14" ht="16.5" customHeight="1">
      <c r="A54" s="10">
        <v>51</v>
      </c>
      <c r="B54" s="11">
        <v>369</v>
      </c>
      <c r="C54" s="11">
        <v>369</v>
      </c>
      <c r="D54" s="11">
        <v>372</v>
      </c>
      <c r="E54" s="11">
        <v>375</v>
      </c>
      <c r="F54" s="31">
        <v>376</v>
      </c>
      <c r="G54" s="31">
        <v>377</v>
      </c>
      <c r="H54" s="11">
        <v>379</v>
      </c>
      <c r="I54" s="11">
        <v>380</v>
      </c>
      <c r="J54" s="11">
        <v>381</v>
      </c>
      <c r="K54" s="11">
        <v>382</v>
      </c>
      <c r="L54" s="11">
        <v>382</v>
      </c>
      <c r="M54" s="11">
        <v>382</v>
      </c>
      <c r="N54" s="6" t="s">
        <v>149</v>
      </c>
    </row>
    <row r="55" spans="1:14" s="18" customFormat="1" ht="16.5" customHeight="1">
      <c r="A55" s="13">
        <v>52</v>
      </c>
      <c r="B55" s="12">
        <v>363</v>
      </c>
      <c r="C55" s="12">
        <v>363</v>
      </c>
      <c r="D55" s="12">
        <v>364</v>
      </c>
      <c r="E55" s="12">
        <v>364</v>
      </c>
      <c r="F55" s="36">
        <v>365</v>
      </c>
      <c r="G55" s="36">
        <v>367</v>
      </c>
      <c r="H55" s="12">
        <v>369</v>
      </c>
      <c r="I55" s="12">
        <v>372</v>
      </c>
      <c r="J55" s="12">
        <v>377</v>
      </c>
      <c r="K55" s="12">
        <v>381</v>
      </c>
      <c r="L55" s="12">
        <v>381</v>
      </c>
      <c r="M55" s="12">
        <v>377</v>
      </c>
      <c r="N55" s="6" t="s">
        <v>150</v>
      </c>
    </row>
    <row r="56" spans="1:14" s="18" customFormat="1" ht="16.5" customHeight="1">
      <c r="A56" s="13">
        <v>53</v>
      </c>
      <c r="B56" s="12">
        <v>792</v>
      </c>
      <c r="C56" s="12">
        <v>790</v>
      </c>
      <c r="D56" s="12">
        <v>795</v>
      </c>
      <c r="E56" s="12">
        <v>799</v>
      </c>
      <c r="F56" s="36">
        <v>797</v>
      </c>
      <c r="G56" s="36">
        <v>792</v>
      </c>
      <c r="H56" s="12">
        <v>787</v>
      </c>
      <c r="I56" s="12">
        <v>783</v>
      </c>
      <c r="J56" s="12">
        <v>775</v>
      </c>
      <c r="K56" s="12">
        <v>766</v>
      </c>
      <c r="L56" s="12">
        <v>759</v>
      </c>
      <c r="M56" s="12">
        <v>751</v>
      </c>
      <c r="N56" s="6" t="s">
        <v>151</v>
      </c>
    </row>
    <row r="57" spans="1:14" s="21" customFormat="1" ht="16.5" customHeight="1">
      <c r="A57" s="14">
        <v>54</v>
      </c>
      <c r="B57" s="19">
        <v>774</v>
      </c>
      <c r="C57" s="19">
        <v>771</v>
      </c>
      <c r="D57" s="19">
        <v>775</v>
      </c>
      <c r="E57" s="19">
        <v>778</v>
      </c>
      <c r="F57" s="278">
        <v>776</v>
      </c>
      <c r="G57" s="278">
        <v>771</v>
      </c>
      <c r="H57" s="19">
        <v>767</v>
      </c>
      <c r="I57" s="19">
        <v>763</v>
      </c>
      <c r="J57" s="19">
        <v>757</v>
      </c>
      <c r="K57" s="19">
        <v>749</v>
      </c>
      <c r="L57" s="19">
        <v>744</v>
      </c>
      <c r="M57" s="19">
        <v>738</v>
      </c>
      <c r="N57" s="20" t="s">
        <v>152</v>
      </c>
    </row>
    <row r="58" spans="1:14" ht="16.5" customHeight="1">
      <c r="A58" s="14">
        <v>55</v>
      </c>
      <c r="B58" s="11">
        <v>777</v>
      </c>
      <c r="C58" s="11">
        <v>775</v>
      </c>
      <c r="D58" s="11">
        <v>779</v>
      </c>
      <c r="E58" s="11">
        <v>782</v>
      </c>
      <c r="F58" s="31">
        <v>780</v>
      </c>
      <c r="G58" s="31">
        <v>775</v>
      </c>
      <c r="H58" s="11">
        <v>772</v>
      </c>
      <c r="I58" s="11">
        <v>769</v>
      </c>
      <c r="J58" s="11">
        <v>764</v>
      </c>
      <c r="K58" s="11">
        <v>757</v>
      </c>
      <c r="L58" s="11">
        <v>753</v>
      </c>
      <c r="M58" s="11">
        <v>748</v>
      </c>
      <c r="N58" s="6" t="s">
        <v>153</v>
      </c>
    </row>
    <row r="59" spans="1:14" ht="16.5" customHeight="1">
      <c r="A59" s="14">
        <v>56</v>
      </c>
      <c r="B59" s="11">
        <v>744</v>
      </c>
      <c r="C59" s="11">
        <v>739</v>
      </c>
      <c r="D59" s="11">
        <v>741</v>
      </c>
      <c r="E59" s="11">
        <v>742</v>
      </c>
      <c r="F59" s="31">
        <v>738</v>
      </c>
      <c r="G59" s="31">
        <v>728</v>
      </c>
      <c r="H59" s="11">
        <v>720</v>
      </c>
      <c r="I59" s="11">
        <v>710</v>
      </c>
      <c r="J59" s="11">
        <v>698</v>
      </c>
      <c r="K59" s="11">
        <v>684</v>
      </c>
      <c r="L59" s="11">
        <v>672</v>
      </c>
      <c r="M59" s="11">
        <v>660</v>
      </c>
      <c r="N59" s="6" t="s">
        <v>154</v>
      </c>
    </row>
    <row r="60" spans="1:14" s="21" customFormat="1" ht="16.5" customHeight="1">
      <c r="A60" s="14">
        <v>57</v>
      </c>
      <c r="B60" s="19">
        <v>924</v>
      </c>
      <c r="C60" s="19">
        <v>920</v>
      </c>
      <c r="D60" s="19">
        <v>924</v>
      </c>
      <c r="E60" s="19">
        <v>927</v>
      </c>
      <c r="F60" s="278">
        <v>922</v>
      </c>
      <c r="G60" s="278">
        <v>914</v>
      </c>
      <c r="H60" s="19">
        <v>904</v>
      </c>
      <c r="I60" s="19">
        <v>894</v>
      </c>
      <c r="J60" s="19">
        <v>880</v>
      </c>
      <c r="K60" s="19">
        <v>864</v>
      </c>
      <c r="L60" s="19">
        <v>849</v>
      </c>
      <c r="M60" s="19">
        <v>834</v>
      </c>
      <c r="N60" s="20" t="s">
        <v>155</v>
      </c>
    </row>
    <row r="61" spans="1:14" ht="16.5" customHeight="1">
      <c r="A61" s="14">
        <v>58</v>
      </c>
      <c r="B61" s="11">
        <v>678</v>
      </c>
      <c r="C61" s="11">
        <v>689</v>
      </c>
      <c r="D61" s="11">
        <v>704</v>
      </c>
      <c r="E61" s="11">
        <v>718</v>
      </c>
      <c r="F61" s="31">
        <v>727</v>
      </c>
      <c r="G61" s="31">
        <v>736</v>
      </c>
      <c r="H61" s="11">
        <v>744</v>
      </c>
      <c r="I61" s="11">
        <v>750</v>
      </c>
      <c r="J61" s="11">
        <v>755</v>
      </c>
      <c r="K61" s="11">
        <v>754</v>
      </c>
      <c r="L61" s="11">
        <v>756</v>
      </c>
      <c r="M61" s="11">
        <v>757</v>
      </c>
      <c r="N61" s="6" t="s">
        <v>156</v>
      </c>
    </row>
    <row r="62" spans="1:14" ht="16.5" customHeight="1">
      <c r="A62" s="14">
        <v>59</v>
      </c>
      <c r="B62" s="11">
        <v>498</v>
      </c>
      <c r="C62" s="11">
        <v>498</v>
      </c>
      <c r="D62" s="11">
        <v>502</v>
      </c>
      <c r="E62" s="11">
        <v>505</v>
      </c>
      <c r="F62" s="31">
        <v>507</v>
      </c>
      <c r="G62" s="31">
        <v>507</v>
      </c>
      <c r="H62" s="11">
        <v>508</v>
      </c>
      <c r="I62" s="11">
        <v>508</v>
      </c>
      <c r="J62" s="11">
        <v>508</v>
      </c>
      <c r="K62" s="11">
        <v>507</v>
      </c>
      <c r="L62" s="11">
        <v>506</v>
      </c>
      <c r="M62" s="11">
        <v>504</v>
      </c>
      <c r="N62" s="15" t="s">
        <v>239</v>
      </c>
    </row>
    <row r="63" spans="1:14" s="18" customFormat="1" ht="16.5" customHeight="1">
      <c r="A63" s="13">
        <v>60</v>
      </c>
      <c r="B63" s="12">
        <v>355</v>
      </c>
      <c r="C63" s="12">
        <v>357</v>
      </c>
      <c r="D63" s="12">
        <v>361</v>
      </c>
      <c r="E63" s="12">
        <v>365</v>
      </c>
      <c r="F63" s="36">
        <v>367</v>
      </c>
      <c r="G63" s="36">
        <v>369</v>
      </c>
      <c r="H63" s="12">
        <v>372</v>
      </c>
      <c r="I63" s="12">
        <v>375</v>
      </c>
      <c r="J63" s="12">
        <v>376</v>
      </c>
      <c r="K63" s="12">
        <v>377</v>
      </c>
      <c r="L63" s="12">
        <v>378</v>
      </c>
      <c r="M63" s="12">
        <v>378</v>
      </c>
      <c r="N63" s="6" t="s">
        <v>157</v>
      </c>
    </row>
    <row r="64" spans="1:14" ht="16.5" customHeight="1">
      <c r="A64" s="14">
        <v>61</v>
      </c>
      <c r="B64" s="11">
        <v>508</v>
      </c>
      <c r="C64" s="11">
        <v>515</v>
      </c>
      <c r="D64" s="11">
        <v>522</v>
      </c>
      <c r="E64" s="11">
        <v>527</v>
      </c>
      <c r="F64" s="31">
        <v>531</v>
      </c>
      <c r="G64" s="31">
        <v>533</v>
      </c>
      <c r="H64" s="11">
        <v>536</v>
      </c>
      <c r="I64" s="11">
        <v>537</v>
      </c>
      <c r="J64" s="11">
        <v>535</v>
      </c>
      <c r="K64" s="11">
        <v>532</v>
      </c>
      <c r="L64" s="11">
        <v>529</v>
      </c>
      <c r="M64" s="11">
        <v>524</v>
      </c>
      <c r="N64" s="6" t="s">
        <v>158</v>
      </c>
    </row>
    <row r="65" spans="1:14" ht="16.5" customHeight="1">
      <c r="A65" s="14">
        <v>62</v>
      </c>
      <c r="B65" s="11">
        <v>161</v>
      </c>
      <c r="C65" s="11">
        <v>168</v>
      </c>
      <c r="D65" s="11">
        <v>177</v>
      </c>
      <c r="E65" s="11">
        <v>184</v>
      </c>
      <c r="F65" s="31">
        <v>191</v>
      </c>
      <c r="G65" s="31">
        <v>201</v>
      </c>
      <c r="H65" s="11">
        <v>209</v>
      </c>
      <c r="I65" s="11">
        <v>218</v>
      </c>
      <c r="J65" s="11">
        <v>225</v>
      </c>
      <c r="K65" s="11">
        <v>231</v>
      </c>
      <c r="L65" s="11">
        <v>237</v>
      </c>
      <c r="M65" s="11">
        <v>244</v>
      </c>
      <c r="N65" s="6" t="s">
        <v>159</v>
      </c>
    </row>
    <row r="66" spans="1:14" ht="16.5" customHeight="1">
      <c r="A66" s="14">
        <v>63</v>
      </c>
      <c r="B66" s="11">
        <v>340</v>
      </c>
      <c r="C66" s="11">
        <v>339</v>
      </c>
      <c r="D66" s="11">
        <v>340</v>
      </c>
      <c r="E66" s="11">
        <v>341</v>
      </c>
      <c r="F66" s="31">
        <v>341</v>
      </c>
      <c r="G66" s="31">
        <v>341</v>
      </c>
      <c r="H66" s="11">
        <v>341</v>
      </c>
      <c r="I66" s="11">
        <v>342</v>
      </c>
      <c r="J66" s="11">
        <v>343</v>
      </c>
      <c r="K66" s="11">
        <v>343</v>
      </c>
      <c r="L66" s="11">
        <v>343</v>
      </c>
      <c r="M66" s="11">
        <v>343</v>
      </c>
      <c r="N66" s="6" t="s">
        <v>160</v>
      </c>
    </row>
    <row r="67" spans="1:14" s="21" customFormat="1" ht="16.5" customHeight="1">
      <c r="A67" s="14">
        <v>64</v>
      </c>
      <c r="B67" s="19">
        <v>316</v>
      </c>
      <c r="C67" s="19">
        <v>315</v>
      </c>
      <c r="D67" s="19">
        <v>316</v>
      </c>
      <c r="E67" s="19">
        <v>317</v>
      </c>
      <c r="F67" s="278">
        <v>318</v>
      </c>
      <c r="G67" s="278">
        <v>319</v>
      </c>
      <c r="H67" s="19">
        <v>320</v>
      </c>
      <c r="I67" s="19">
        <v>323</v>
      </c>
      <c r="J67" s="19">
        <v>325</v>
      </c>
      <c r="K67" s="19">
        <v>328</v>
      </c>
      <c r="L67" s="19">
        <v>331</v>
      </c>
      <c r="M67" s="19">
        <v>333</v>
      </c>
      <c r="N67" s="20" t="s">
        <v>161</v>
      </c>
    </row>
    <row r="68" spans="1:14" s="18" customFormat="1" ht="16.5" customHeight="1">
      <c r="A68" s="13">
        <v>65</v>
      </c>
      <c r="B68" s="12">
        <v>332</v>
      </c>
      <c r="C68" s="12">
        <v>333</v>
      </c>
      <c r="D68" s="12">
        <v>336</v>
      </c>
      <c r="E68" s="12">
        <v>339</v>
      </c>
      <c r="F68" s="36">
        <v>341</v>
      </c>
      <c r="G68" s="36">
        <v>342</v>
      </c>
      <c r="H68" s="12">
        <v>344</v>
      </c>
      <c r="I68" s="12">
        <v>346</v>
      </c>
      <c r="J68" s="12">
        <v>348</v>
      </c>
      <c r="K68" s="12">
        <v>349</v>
      </c>
      <c r="L68" s="12">
        <v>350</v>
      </c>
      <c r="M68" s="12">
        <v>351</v>
      </c>
      <c r="N68" s="6" t="s">
        <v>162</v>
      </c>
    </row>
    <row r="69" spans="1:14" ht="16.5" customHeight="1">
      <c r="A69" s="14">
        <v>66</v>
      </c>
      <c r="B69" s="11">
        <v>234</v>
      </c>
      <c r="C69" s="11">
        <v>236</v>
      </c>
      <c r="D69" s="11">
        <v>240</v>
      </c>
      <c r="E69" s="11">
        <v>244</v>
      </c>
      <c r="F69" s="31">
        <v>248</v>
      </c>
      <c r="G69" s="31">
        <v>251</v>
      </c>
      <c r="H69" s="11">
        <v>254</v>
      </c>
      <c r="I69" s="11">
        <v>256</v>
      </c>
      <c r="J69" s="11">
        <v>258</v>
      </c>
      <c r="K69" s="11">
        <v>260</v>
      </c>
      <c r="L69" s="11">
        <v>263</v>
      </c>
      <c r="M69" s="11">
        <v>266</v>
      </c>
      <c r="N69" s="6" t="s">
        <v>163</v>
      </c>
    </row>
    <row r="70" spans="1:14" ht="16.5" customHeight="1">
      <c r="A70" s="14">
        <v>67</v>
      </c>
      <c r="B70" s="11">
        <v>152</v>
      </c>
      <c r="C70" s="11">
        <v>152</v>
      </c>
      <c r="D70" s="11">
        <v>152</v>
      </c>
      <c r="E70" s="11">
        <v>153</v>
      </c>
      <c r="F70" s="31">
        <v>153</v>
      </c>
      <c r="G70" s="31">
        <v>152</v>
      </c>
      <c r="H70" s="11">
        <v>151</v>
      </c>
      <c r="I70" s="11">
        <v>150</v>
      </c>
      <c r="J70" s="11">
        <v>149</v>
      </c>
      <c r="K70" s="11">
        <v>149</v>
      </c>
      <c r="L70" s="11">
        <v>148</v>
      </c>
      <c r="M70" s="11">
        <v>147</v>
      </c>
      <c r="N70" s="6" t="s">
        <v>164</v>
      </c>
    </row>
    <row r="71" spans="1:14" ht="16.5" customHeight="1">
      <c r="A71" s="14">
        <v>68</v>
      </c>
      <c r="B71" s="11">
        <v>217</v>
      </c>
      <c r="C71" s="11">
        <v>217</v>
      </c>
      <c r="D71" s="11">
        <v>218</v>
      </c>
      <c r="E71" s="11">
        <v>218</v>
      </c>
      <c r="F71" s="31">
        <v>218</v>
      </c>
      <c r="G71" s="31">
        <v>218</v>
      </c>
      <c r="H71" s="11">
        <v>218</v>
      </c>
      <c r="I71" s="11">
        <v>219</v>
      </c>
      <c r="J71" s="11">
        <v>219</v>
      </c>
      <c r="K71" s="11">
        <v>219</v>
      </c>
      <c r="L71" s="11">
        <v>219</v>
      </c>
      <c r="M71" s="11">
        <v>220</v>
      </c>
      <c r="N71" s="6" t="s">
        <v>165</v>
      </c>
    </row>
    <row r="72" spans="1:14" ht="16.5" customHeight="1">
      <c r="A72" s="14">
        <v>69</v>
      </c>
      <c r="B72" s="11">
        <v>154</v>
      </c>
      <c r="C72" s="11">
        <v>154</v>
      </c>
      <c r="D72" s="11">
        <v>155</v>
      </c>
      <c r="E72" s="11">
        <v>156</v>
      </c>
      <c r="F72" s="31">
        <v>157</v>
      </c>
      <c r="G72" s="31">
        <v>158</v>
      </c>
      <c r="H72" s="11">
        <v>159</v>
      </c>
      <c r="I72" s="11">
        <v>161</v>
      </c>
      <c r="J72" s="11">
        <v>162</v>
      </c>
      <c r="K72" s="11">
        <v>163</v>
      </c>
      <c r="L72" s="11">
        <v>163</v>
      </c>
      <c r="M72" s="11">
        <v>164</v>
      </c>
      <c r="N72" s="6" t="s">
        <v>166</v>
      </c>
    </row>
    <row r="73" spans="1:14" s="21" customFormat="1" ht="16.5" customHeight="1">
      <c r="A73" s="14">
        <v>70</v>
      </c>
      <c r="B73" s="19">
        <v>289</v>
      </c>
      <c r="C73" s="19">
        <v>287</v>
      </c>
      <c r="D73" s="19">
        <v>288</v>
      </c>
      <c r="E73" s="19">
        <v>287</v>
      </c>
      <c r="F73" s="278">
        <v>286</v>
      </c>
      <c r="G73" s="278">
        <v>284</v>
      </c>
      <c r="H73" s="19">
        <v>284</v>
      </c>
      <c r="I73" s="19">
        <v>284</v>
      </c>
      <c r="J73" s="19">
        <v>283</v>
      </c>
      <c r="K73" s="19">
        <v>282</v>
      </c>
      <c r="L73" s="19">
        <v>282</v>
      </c>
      <c r="M73" s="19">
        <v>282</v>
      </c>
      <c r="N73" s="20" t="s">
        <v>167</v>
      </c>
    </row>
    <row r="74" spans="1:14" ht="16.5" customHeight="1">
      <c r="A74" s="14">
        <v>71</v>
      </c>
      <c r="B74" s="11">
        <v>303</v>
      </c>
      <c r="C74" s="11">
        <v>304</v>
      </c>
      <c r="D74" s="11">
        <v>308</v>
      </c>
      <c r="E74" s="11">
        <v>311</v>
      </c>
      <c r="F74" s="31">
        <v>312</v>
      </c>
      <c r="G74" s="31">
        <v>314</v>
      </c>
      <c r="H74" s="11">
        <v>316</v>
      </c>
      <c r="I74" s="11">
        <v>318</v>
      </c>
      <c r="J74" s="11">
        <v>319</v>
      </c>
      <c r="K74" s="11">
        <v>320</v>
      </c>
      <c r="L74" s="11">
        <v>322</v>
      </c>
      <c r="M74" s="11">
        <v>324</v>
      </c>
      <c r="N74" s="6" t="s">
        <v>168</v>
      </c>
    </row>
    <row r="75" spans="1:14" ht="16.5" customHeight="1">
      <c r="A75" s="14">
        <v>72</v>
      </c>
      <c r="B75" s="11">
        <v>337</v>
      </c>
      <c r="C75" s="11">
        <v>339</v>
      </c>
      <c r="D75" s="11">
        <v>343</v>
      </c>
      <c r="E75" s="11">
        <v>347</v>
      </c>
      <c r="F75" s="31">
        <v>349</v>
      </c>
      <c r="G75" s="31">
        <v>352</v>
      </c>
      <c r="H75" s="11">
        <v>355</v>
      </c>
      <c r="I75" s="11">
        <v>358</v>
      </c>
      <c r="J75" s="11">
        <v>361</v>
      </c>
      <c r="K75" s="11">
        <v>365</v>
      </c>
      <c r="L75" s="11">
        <v>368</v>
      </c>
      <c r="M75" s="11">
        <v>371</v>
      </c>
      <c r="N75" s="6" t="s">
        <v>169</v>
      </c>
    </row>
    <row r="76" spans="1:14" ht="16.5" customHeight="1">
      <c r="A76" s="14">
        <v>73</v>
      </c>
      <c r="B76" s="11">
        <v>295</v>
      </c>
      <c r="C76" s="11">
        <v>296</v>
      </c>
      <c r="D76" s="11">
        <v>299</v>
      </c>
      <c r="E76" s="11">
        <v>302</v>
      </c>
      <c r="F76" s="31">
        <v>304</v>
      </c>
      <c r="G76" s="31">
        <v>305</v>
      </c>
      <c r="H76" s="11">
        <v>306</v>
      </c>
      <c r="I76" s="11">
        <v>308</v>
      </c>
      <c r="J76" s="11">
        <v>309</v>
      </c>
      <c r="K76" s="11">
        <v>310</v>
      </c>
      <c r="L76" s="11">
        <v>311</v>
      </c>
      <c r="M76" s="11">
        <v>312</v>
      </c>
      <c r="N76" s="6" t="s">
        <v>170</v>
      </c>
    </row>
    <row r="77" spans="1:14" ht="16.5" customHeight="1">
      <c r="A77" s="14">
        <v>74</v>
      </c>
      <c r="B77" s="11">
        <v>449</v>
      </c>
      <c r="C77" s="11">
        <v>450</v>
      </c>
      <c r="D77" s="11">
        <v>454</v>
      </c>
      <c r="E77" s="11">
        <v>458</v>
      </c>
      <c r="F77" s="31">
        <v>460</v>
      </c>
      <c r="G77" s="31">
        <v>462</v>
      </c>
      <c r="H77" s="11">
        <v>465</v>
      </c>
      <c r="I77" s="11">
        <v>468</v>
      </c>
      <c r="J77" s="11">
        <v>470</v>
      </c>
      <c r="K77" s="11">
        <v>472</v>
      </c>
      <c r="L77" s="11">
        <v>474</v>
      </c>
      <c r="M77" s="11">
        <v>476</v>
      </c>
      <c r="N77" s="6" t="s">
        <v>171</v>
      </c>
    </row>
    <row r="78" spans="1:14" ht="16.5" customHeight="1">
      <c r="A78" s="14">
        <v>75</v>
      </c>
      <c r="B78" s="11">
        <v>428</v>
      </c>
      <c r="C78" s="11">
        <v>427</v>
      </c>
      <c r="D78" s="11">
        <v>430</v>
      </c>
      <c r="E78" s="11">
        <v>433</v>
      </c>
      <c r="F78" s="31">
        <v>434</v>
      </c>
      <c r="G78" s="31">
        <v>436</v>
      </c>
      <c r="H78" s="11">
        <v>438</v>
      </c>
      <c r="I78" s="11">
        <v>441</v>
      </c>
      <c r="J78" s="11">
        <v>443</v>
      </c>
      <c r="K78" s="11">
        <v>445</v>
      </c>
      <c r="L78" s="11">
        <v>446</v>
      </c>
      <c r="M78" s="11">
        <v>448</v>
      </c>
      <c r="N78" s="6" t="s">
        <v>172</v>
      </c>
    </row>
    <row r="79" spans="1:14" ht="16.5" customHeight="1">
      <c r="A79" s="14">
        <v>76</v>
      </c>
      <c r="B79" s="11">
        <v>390</v>
      </c>
      <c r="C79" s="11">
        <v>391</v>
      </c>
      <c r="D79" s="11">
        <v>395</v>
      </c>
      <c r="E79" s="11">
        <v>399</v>
      </c>
      <c r="F79" s="31">
        <v>401</v>
      </c>
      <c r="G79" s="31">
        <v>403</v>
      </c>
      <c r="H79" s="11">
        <v>406</v>
      </c>
      <c r="I79" s="11">
        <v>410</v>
      </c>
      <c r="J79" s="11">
        <v>413</v>
      </c>
      <c r="K79" s="11">
        <v>415</v>
      </c>
      <c r="L79" s="11">
        <v>419</v>
      </c>
      <c r="M79" s="11">
        <v>423</v>
      </c>
      <c r="N79" s="6" t="s">
        <v>173</v>
      </c>
    </row>
    <row r="80" spans="1:14" ht="16.5" customHeight="1">
      <c r="A80" s="14">
        <v>77</v>
      </c>
      <c r="B80" s="11">
        <v>631</v>
      </c>
      <c r="C80" s="11">
        <v>635</v>
      </c>
      <c r="D80" s="11">
        <v>644</v>
      </c>
      <c r="E80" s="11">
        <v>650</v>
      </c>
      <c r="F80" s="31">
        <v>654</v>
      </c>
      <c r="G80" s="31">
        <v>658</v>
      </c>
      <c r="H80" s="11">
        <v>662</v>
      </c>
      <c r="I80" s="11">
        <v>664</v>
      </c>
      <c r="J80" s="11">
        <v>663</v>
      </c>
      <c r="K80" s="11">
        <v>661</v>
      </c>
      <c r="L80" s="11">
        <v>660</v>
      </c>
      <c r="M80" s="11">
        <v>658</v>
      </c>
      <c r="N80" s="6" t="s">
        <v>174</v>
      </c>
    </row>
    <row r="81" spans="1:14" ht="16.5" customHeight="1">
      <c r="A81" s="14">
        <v>78</v>
      </c>
      <c r="B81" s="11">
        <v>287</v>
      </c>
      <c r="C81" s="11">
        <v>287</v>
      </c>
      <c r="D81" s="11">
        <v>290</v>
      </c>
      <c r="E81" s="11">
        <v>293</v>
      </c>
      <c r="F81" s="31">
        <v>295</v>
      </c>
      <c r="G81" s="31">
        <v>297</v>
      </c>
      <c r="H81" s="11">
        <v>299</v>
      </c>
      <c r="I81" s="11">
        <v>301</v>
      </c>
      <c r="J81" s="11">
        <v>303</v>
      </c>
      <c r="K81" s="11">
        <v>304</v>
      </c>
      <c r="L81" s="11">
        <v>305</v>
      </c>
      <c r="M81" s="11">
        <v>306</v>
      </c>
      <c r="N81" s="6" t="s">
        <v>175</v>
      </c>
    </row>
    <row r="82" spans="1:14" s="18" customFormat="1" ht="16.5" customHeight="1">
      <c r="A82" s="13">
        <v>79</v>
      </c>
      <c r="B82" s="12">
        <v>452</v>
      </c>
      <c r="C82" s="12">
        <v>451</v>
      </c>
      <c r="D82" s="12">
        <v>454</v>
      </c>
      <c r="E82" s="12">
        <v>455</v>
      </c>
      <c r="F82" s="36">
        <v>454</v>
      </c>
      <c r="G82" s="36">
        <v>453</v>
      </c>
      <c r="H82" s="12">
        <v>451</v>
      </c>
      <c r="I82" s="12">
        <v>449</v>
      </c>
      <c r="J82" s="12">
        <v>446</v>
      </c>
      <c r="K82" s="12">
        <v>444</v>
      </c>
      <c r="L82" s="12">
        <v>442</v>
      </c>
      <c r="M82" s="12">
        <v>440</v>
      </c>
      <c r="N82" s="6" t="s">
        <v>176</v>
      </c>
    </row>
    <row r="83" spans="1:14" ht="16.5" customHeight="1">
      <c r="A83" s="14">
        <v>80</v>
      </c>
      <c r="B83" s="11">
        <v>302</v>
      </c>
      <c r="C83" s="11">
        <v>302</v>
      </c>
      <c r="D83" s="11">
        <v>303</v>
      </c>
      <c r="E83" s="11">
        <v>303</v>
      </c>
      <c r="F83" s="31">
        <v>303</v>
      </c>
      <c r="G83" s="31">
        <v>303</v>
      </c>
      <c r="H83" s="11">
        <v>303</v>
      </c>
      <c r="I83" s="11">
        <v>303</v>
      </c>
      <c r="J83" s="11">
        <v>303</v>
      </c>
      <c r="K83" s="11">
        <v>304</v>
      </c>
      <c r="L83" s="11">
        <v>304</v>
      </c>
      <c r="M83" s="11">
        <v>305</v>
      </c>
      <c r="N83" s="6" t="s">
        <v>177</v>
      </c>
    </row>
    <row r="84" spans="1:14" ht="16.5" customHeight="1">
      <c r="A84" s="14">
        <v>81</v>
      </c>
      <c r="B84" s="11">
        <v>257</v>
      </c>
      <c r="C84" s="11">
        <v>254</v>
      </c>
      <c r="D84" s="11">
        <v>255</v>
      </c>
      <c r="E84" s="11">
        <v>258</v>
      </c>
      <c r="F84" s="31">
        <v>259</v>
      </c>
      <c r="G84" s="31">
        <v>260</v>
      </c>
      <c r="H84" s="11">
        <v>263</v>
      </c>
      <c r="I84" s="11">
        <v>265</v>
      </c>
      <c r="J84" s="11">
        <v>268</v>
      </c>
      <c r="K84" s="11">
        <v>270</v>
      </c>
      <c r="L84" s="11">
        <v>272</v>
      </c>
      <c r="M84" s="11">
        <v>274</v>
      </c>
      <c r="N84" s="6" t="s">
        <v>178</v>
      </c>
    </row>
    <row r="85" spans="1:14" ht="16.5" customHeight="1">
      <c r="A85" s="14">
        <v>82</v>
      </c>
      <c r="B85" s="11">
        <v>352</v>
      </c>
      <c r="C85" s="11">
        <v>353</v>
      </c>
      <c r="D85" s="11">
        <v>356</v>
      </c>
      <c r="E85" s="11">
        <v>358</v>
      </c>
      <c r="F85" s="31">
        <v>358</v>
      </c>
      <c r="G85" s="31">
        <v>357</v>
      </c>
      <c r="H85" s="11">
        <v>355</v>
      </c>
      <c r="I85" s="11">
        <v>353</v>
      </c>
      <c r="J85" s="11">
        <v>350</v>
      </c>
      <c r="K85" s="11">
        <v>348</v>
      </c>
      <c r="L85" s="11">
        <v>347</v>
      </c>
      <c r="M85" s="11">
        <v>345</v>
      </c>
      <c r="N85" s="6" t="s">
        <v>179</v>
      </c>
    </row>
    <row r="86" spans="1:14" ht="16.5" customHeight="1">
      <c r="A86" s="14">
        <v>83</v>
      </c>
      <c r="B86" s="11">
        <v>321</v>
      </c>
      <c r="C86" s="11">
        <v>322</v>
      </c>
      <c r="D86" s="11">
        <v>326</v>
      </c>
      <c r="E86" s="11">
        <v>331</v>
      </c>
      <c r="F86" s="31">
        <v>334</v>
      </c>
      <c r="G86" s="31">
        <v>336</v>
      </c>
      <c r="H86" s="11">
        <v>339</v>
      </c>
      <c r="I86" s="11">
        <v>342</v>
      </c>
      <c r="J86" s="11">
        <v>344</v>
      </c>
      <c r="K86" s="11">
        <v>346</v>
      </c>
      <c r="L86" s="11">
        <v>348</v>
      </c>
      <c r="M86" s="11">
        <v>349</v>
      </c>
      <c r="N86" s="6" t="s">
        <v>180</v>
      </c>
    </row>
    <row r="87" spans="1:14" ht="16.5" customHeight="1">
      <c r="A87" s="14">
        <v>84</v>
      </c>
      <c r="B87" s="19">
        <v>660</v>
      </c>
      <c r="C87" s="19">
        <v>659</v>
      </c>
      <c r="D87" s="19">
        <v>660</v>
      </c>
      <c r="E87" s="19">
        <v>659</v>
      </c>
      <c r="F87" s="278">
        <v>655</v>
      </c>
      <c r="G87" s="278">
        <v>649</v>
      </c>
      <c r="H87" s="19">
        <v>643</v>
      </c>
      <c r="I87" s="19">
        <v>636</v>
      </c>
      <c r="J87" s="19">
        <v>629</v>
      </c>
      <c r="K87" s="19">
        <v>623</v>
      </c>
      <c r="L87" s="19">
        <v>618</v>
      </c>
      <c r="M87" s="19">
        <v>615</v>
      </c>
      <c r="N87" s="6" t="s">
        <v>181</v>
      </c>
    </row>
    <row r="88" spans="1:14" ht="16.5" customHeight="1">
      <c r="A88" s="14">
        <v>85</v>
      </c>
      <c r="B88" s="11">
        <v>826</v>
      </c>
      <c r="C88" s="11">
        <v>826</v>
      </c>
      <c r="D88" s="11">
        <v>827</v>
      </c>
      <c r="E88" s="11">
        <v>822</v>
      </c>
      <c r="F88" s="31">
        <v>814</v>
      </c>
      <c r="G88" s="31">
        <v>805</v>
      </c>
      <c r="H88" s="11">
        <v>796</v>
      </c>
      <c r="I88" s="11">
        <v>788</v>
      </c>
      <c r="J88" s="11">
        <v>781</v>
      </c>
      <c r="K88" s="11">
        <v>777</v>
      </c>
      <c r="L88" s="11">
        <v>771</v>
      </c>
      <c r="M88" s="11">
        <v>767</v>
      </c>
      <c r="N88" s="6" t="s">
        <v>182</v>
      </c>
    </row>
    <row r="89" spans="1:14" ht="16.5" customHeight="1">
      <c r="A89" s="14">
        <v>86</v>
      </c>
      <c r="B89" s="16">
        <v>609</v>
      </c>
      <c r="C89" s="16">
        <v>608</v>
      </c>
      <c r="D89" s="11">
        <v>610</v>
      </c>
      <c r="E89" s="11">
        <v>610</v>
      </c>
      <c r="F89" s="31">
        <v>607</v>
      </c>
      <c r="G89" s="31">
        <v>602</v>
      </c>
      <c r="H89" s="11">
        <v>596</v>
      </c>
      <c r="I89" s="11">
        <v>591</v>
      </c>
      <c r="J89" s="11">
        <v>584</v>
      </c>
      <c r="K89" s="11">
        <v>577</v>
      </c>
      <c r="L89" s="11">
        <v>571</v>
      </c>
      <c r="M89" s="11">
        <v>568</v>
      </c>
      <c r="N89" s="6" t="s">
        <v>181</v>
      </c>
    </row>
    <row r="90" spans="1:14" ht="16.5" customHeight="1">
      <c r="A90" s="14">
        <v>87</v>
      </c>
      <c r="B90" s="11">
        <v>444</v>
      </c>
      <c r="C90" s="11">
        <v>443</v>
      </c>
      <c r="D90" s="11">
        <v>447</v>
      </c>
      <c r="E90" s="11">
        <v>450</v>
      </c>
      <c r="F90" s="31">
        <v>451</v>
      </c>
      <c r="G90" s="31">
        <v>451</v>
      </c>
      <c r="H90" s="11">
        <v>450</v>
      </c>
      <c r="I90" s="11">
        <v>448</v>
      </c>
      <c r="J90" s="11">
        <v>444</v>
      </c>
      <c r="K90" s="11">
        <v>440</v>
      </c>
      <c r="L90" s="11">
        <v>436</v>
      </c>
      <c r="M90" s="11">
        <v>432</v>
      </c>
      <c r="N90" s="6" t="s">
        <v>183</v>
      </c>
    </row>
    <row r="91" spans="1:14" s="18" customFormat="1" ht="16.5" customHeight="1">
      <c r="A91" s="13">
        <v>88</v>
      </c>
      <c r="B91" s="36">
        <v>191</v>
      </c>
      <c r="C91" s="36">
        <v>192</v>
      </c>
      <c r="D91" s="36">
        <v>194</v>
      </c>
      <c r="E91" s="36">
        <v>197</v>
      </c>
      <c r="F91" s="36">
        <v>198</v>
      </c>
      <c r="G91" s="36">
        <v>199</v>
      </c>
      <c r="H91" s="12">
        <v>200</v>
      </c>
      <c r="I91" s="12">
        <v>202</v>
      </c>
      <c r="J91" s="12">
        <v>203</v>
      </c>
      <c r="K91" s="12">
        <v>204</v>
      </c>
      <c r="L91" s="12">
        <v>205</v>
      </c>
      <c r="M91" s="12">
        <v>207</v>
      </c>
      <c r="N91" s="6" t="s">
        <v>184</v>
      </c>
    </row>
    <row r="92" spans="1:14" ht="16.5" customHeight="1">
      <c r="A92" s="14">
        <v>89</v>
      </c>
      <c r="B92" s="11">
        <v>77</v>
      </c>
      <c r="C92" s="11">
        <v>78</v>
      </c>
      <c r="D92" s="11">
        <v>78</v>
      </c>
      <c r="E92" s="11">
        <v>79</v>
      </c>
      <c r="F92" s="31">
        <v>79</v>
      </c>
      <c r="G92" s="31">
        <v>79</v>
      </c>
      <c r="H92" s="11">
        <v>80</v>
      </c>
      <c r="I92" s="11">
        <v>80</v>
      </c>
      <c r="J92" s="11">
        <v>80</v>
      </c>
      <c r="K92" s="11">
        <v>81</v>
      </c>
      <c r="L92" s="11">
        <v>81</v>
      </c>
      <c r="M92" s="11">
        <v>82</v>
      </c>
      <c r="N92" s="6" t="s">
        <v>185</v>
      </c>
    </row>
    <row r="93" spans="1:14" ht="16.5" customHeight="1">
      <c r="A93" s="14">
        <v>90</v>
      </c>
      <c r="B93" s="11">
        <v>175</v>
      </c>
      <c r="C93" s="11">
        <v>176</v>
      </c>
      <c r="D93" s="11">
        <v>179</v>
      </c>
      <c r="E93" s="11">
        <v>182</v>
      </c>
      <c r="F93" s="31">
        <v>184</v>
      </c>
      <c r="G93" s="279">
        <v>186</v>
      </c>
      <c r="H93" s="11">
        <v>189</v>
      </c>
      <c r="I93" s="11">
        <v>191</v>
      </c>
      <c r="J93" s="11">
        <v>193</v>
      </c>
      <c r="K93" s="11">
        <v>195</v>
      </c>
      <c r="L93" s="11">
        <v>197</v>
      </c>
      <c r="M93" s="17">
        <v>199</v>
      </c>
      <c r="N93" s="6" t="s">
        <v>186</v>
      </c>
    </row>
    <row r="94" spans="1:14" ht="16.5" customHeight="1">
      <c r="A94" s="14">
        <v>91</v>
      </c>
      <c r="B94" s="31">
        <v>473</v>
      </c>
      <c r="C94" s="31">
        <v>475</v>
      </c>
      <c r="D94" s="31">
        <v>481</v>
      </c>
      <c r="E94" s="31">
        <v>487</v>
      </c>
      <c r="F94" s="31">
        <v>489</v>
      </c>
      <c r="G94" s="31">
        <v>490</v>
      </c>
      <c r="H94" s="11">
        <v>493</v>
      </c>
      <c r="I94" s="11">
        <v>496</v>
      </c>
      <c r="J94" s="11">
        <v>499</v>
      </c>
      <c r="K94" s="11">
        <v>502</v>
      </c>
      <c r="L94" s="11">
        <v>505</v>
      </c>
      <c r="M94" s="11">
        <v>508</v>
      </c>
      <c r="N94" s="6" t="s">
        <v>187</v>
      </c>
    </row>
    <row r="95" spans="1:14" s="18" customFormat="1" ht="16.5" customHeight="1">
      <c r="A95" s="13">
        <v>92</v>
      </c>
      <c r="B95" s="12">
        <v>398</v>
      </c>
      <c r="C95" s="12">
        <v>398</v>
      </c>
      <c r="D95" s="12">
        <v>401</v>
      </c>
      <c r="E95" s="12">
        <v>406</v>
      </c>
      <c r="F95" s="36">
        <v>408</v>
      </c>
      <c r="G95" s="36">
        <v>410</v>
      </c>
      <c r="H95" s="12">
        <v>413</v>
      </c>
      <c r="I95" s="12">
        <v>416</v>
      </c>
      <c r="J95" s="12">
        <v>418</v>
      </c>
      <c r="K95" s="12">
        <v>420</v>
      </c>
      <c r="L95" s="12">
        <v>422</v>
      </c>
      <c r="M95" s="12">
        <v>423</v>
      </c>
      <c r="N95" s="6" t="s">
        <v>188</v>
      </c>
    </row>
    <row r="96" spans="1:14" s="21" customFormat="1" ht="16.5" customHeight="1">
      <c r="A96" s="14">
        <v>93</v>
      </c>
      <c r="B96" s="19">
        <v>334</v>
      </c>
      <c r="C96" s="19">
        <v>337</v>
      </c>
      <c r="D96" s="19">
        <v>343</v>
      </c>
      <c r="E96" s="19">
        <v>350</v>
      </c>
      <c r="F96" s="278">
        <v>355</v>
      </c>
      <c r="G96" s="278">
        <v>359</v>
      </c>
      <c r="H96" s="19">
        <v>365</v>
      </c>
      <c r="I96" s="19">
        <v>371</v>
      </c>
      <c r="J96" s="19">
        <v>376</v>
      </c>
      <c r="K96" s="19">
        <v>379</v>
      </c>
      <c r="L96" s="19">
        <v>383</v>
      </c>
      <c r="M96" s="19">
        <v>386</v>
      </c>
      <c r="N96" s="20" t="s">
        <v>189</v>
      </c>
    </row>
    <row r="97" spans="1:14" ht="16.5" customHeight="1">
      <c r="A97" s="14">
        <v>94</v>
      </c>
      <c r="B97" s="11">
        <v>364</v>
      </c>
      <c r="C97" s="11">
        <v>361</v>
      </c>
      <c r="D97" s="11">
        <v>363</v>
      </c>
      <c r="E97" s="11">
        <v>365</v>
      </c>
      <c r="F97" s="31">
        <v>366</v>
      </c>
      <c r="G97" s="31">
        <v>366</v>
      </c>
      <c r="H97" s="11">
        <v>367</v>
      </c>
      <c r="I97" s="11">
        <v>369</v>
      </c>
      <c r="J97" s="11">
        <v>371</v>
      </c>
      <c r="K97" s="11">
        <v>372</v>
      </c>
      <c r="L97" s="11">
        <v>373</v>
      </c>
      <c r="M97" s="11">
        <v>374</v>
      </c>
      <c r="N97" s="6" t="s">
        <v>190</v>
      </c>
    </row>
    <row r="98" spans="1:14" ht="16.5" customHeight="1">
      <c r="A98" s="14">
        <v>95</v>
      </c>
      <c r="B98" s="11">
        <v>644</v>
      </c>
      <c r="C98" s="11">
        <v>640</v>
      </c>
      <c r="D98" s="11">
        <v>643</v>
      </c>
      <c r="E98" s="11">
        <v>645</v>
      </c>
      <c r="F98" s="31">
        <v>645</v>
      </c>
      <c r="G98" s="31">
        <v>643</v>
      </c>
      <c r="H98" s="11">
        <v>642</v>
      </c>
      <c r="I98" s="11">
        <v>643</v>
      </c>
      <c r="J98" s="11">
        <v>641</v>
      </c>
      <c r="K98" s="11">
        <v>639</v>
      </c>
      <c r="L98" s="11">
        <v>638</v>
      </c>
      <c r="M98" s="11">
        <v>638</v>
      </c>
      <c r="N98" s="6" t="s">
        <v>191</v>
      </c>
    </row>
    <row r="99" spans="1:14" s="18" customFormat="1" ht="16.5" customHeight="1">
      <c r="A99" s="13">
        <v>96</v>
      </c>
      <c r="B99" s="12">
        <v>519</v>
      </c>
      <c r="C99" s="12">
        <v>519</v>
      </c>
      <c r="D99" s="12">
        <v>525</v>
      </c>
      <c r="E99" s="12">
        <v>533</v>
      </c>
      <c r="F99" s="36">
        <v>536</v>
      </c>
      <c r="G99" s="36">
        <v>536</v>
      </c>
      <c r="H99" s="12">
        <v>537</v>
      </c>
      <c r="I99" s="12">
        <v>538</v>
      </c>
      <c r="J99" s="12">
        <v>537</v>
      </c>
      <c r="K99" s="12">
        <v>535</v>
      </c>
      <c r="L99" s="12">
        <v>534</v>
      </c>
      <c r="M99" s="12">
        <v>531</v>
      </c>
      <c r="N99" s="6" t="s">
        <v>192</v>
      </c>
    </row>
    <row r="100" spans="1:14" s="21" customFormat="1" ht="16.5" customHeight="1">
      <c r="A100" s="14">
        <v>97</v>
      </c>
      <c r="B100" s="19">
        <v>785</v>
      </c>
      <c r="C100" s="19">
        <v>786</v>
      </c>
      <c r="D100" s="19">
        <v>796</v>
      </c>
      <c r="E100" s="19">
        <v>806</v>
      </c>
      <c r="F100" s="278">
        <v>810</v>
      </c>
      <c r="G100" s="278">
        <v>807</v>
      </c>
      <c r="H100" s="19">
        <v>806</v>
      </c>
      <c r="I100" s="19">
        <v>805</v>
      </c>
      <c r="J100" s="19">
        <v>800</v>
      </c>
      <c r="K100" s="19">
        <v>792</v>
      </c>
      <c r="L100" s="19">
        <v>789</v>
      </c>
      <c r="M100" s="19">
        <v>785</v>
      </c>
      <c r="N100" s="20" t="s">
        <v>193</v>
      </c>
    </row>
    <row r="101" spans="1:14" ht="16.5" customHeight="1">
      <c r="A101" s="14">
        <v>98</v>
      </c>
      <c r="B101" s="11">
        <v>555</v>
      </c>
      <c r="C101" s="11">
        <v>558</v>
      </c>
      <c r="D101" s="11">
        <v>569</v>
      </c>
      <c r="E101" s="11">
        <v>581</v>
      </c>
      <c r="F101" s="31">
        <v>589</v>
      </c>
      <c r="G101" s="31">
        <v>595</v>
      </c>
      <c r="H101" s="11">
        <v>602</v>
      </c>
      <c r="I101" s="11">
        <v>608</v>
      </c>
      <c r="J101" s="11">
        <v>611</v>
      </c>
      <c r="K101" s="11">
        <v>613</v>
      </c>
      <c r="L101" s="11">
        <v>616</v>
      </c>
      <c r="M101" s="11">
        <v>615</v>
      </c>
      <c r="N101" s="6" t="s">
        <v>194</v>
      </c>
    </row>
    <row r="102" spans="1:14" s="18" customFormat="1" ht="16.5" customHeight="1">
      <c r="A102" s="13">
        <v>99</v>
      </c>
      <c r="B102" s="12">
        <v>426</v>
      </c>
      <c r="C102" s="12">
        <v>423</v>
      </c>
      <c r="D102" s="12">
        <v>425</v>
      </c>
      <c r="E102" s="12">
        <v>428</v>
      </c>
      <c r="F102" s="36">
        <v>428</v>
      </c>
      <c r="G102" s="36">
        <v>428</v>
      </c>
      <c r="H102" s="12">
        <v>430</v>
      </c>
      <c r="I102" s="12">
        <v>432</v>
      </c>
      <c r="J102" s="12">
        <v>432</v>
      </c>
      <c r="K102" s="12">
        <v>433</v>
      </c>
      <c r="L102" s="12">
        <v>434</v>
      </c>
      <c r="M102" s="12">
        <v>436</v>
      </c>
      <c r="N102" s="6" t="s">
        <v>195</v>
      </c>
    </row>
    <row r="103" spans="1:14" ht="16.5" customHeight="1">
      <c r="A103" s="14">
        <v>100</v>
      </c>
      <c r="B103" s="11">
        <v>431</v>
      </c>
      <c r="C103" s="11">
        <v>429</v>
      </c>
      <c r="D103" s="11">
        <v>431</v>
      </c>
      <c r="E103" s="11">
        <v>434</v>
      </c>
      <c r="F103" s="31">
        <v>435</v>
      </c>
      <c r="G103" s="31">
        <v>435</v>
      </c>
      <c r="H103" s="11">
        <v>438</v>
      </c>
      <c r="I103" s="11">
        <v>440</v>
      </c>
      <c r="J103" s="11">
        <v>441</v>
      </c>
      <c r="K103" s="11">
        <v>442</v>
      </c>
      <c r="L103" s="11">
        <v>443</v>
      </c>
      <c r="M103" s="11">
        <v>445</v>
      </c>
      <c r="N103" s="6" t="s">
        <v>196</v>
      </c>
    </row>
    <row r="104" spans="1:14" s="21" customFormat="1" ht="16.5" customHeight="1">
      <c r="A104" s="14">
        <v>101</v>
      </c>
      <c r="B104" s="19">
        <v>222</v>
      </c>
      <c r="C104" s="19">
        <v>220</v>
      </c>
      <c r="D104" s="19">
        <v>220</v>
      </c>
      <c r="E104" s="19">
        <v>221</v>
      </c>
      <c r="F104" s="278">
        <v>221</v>
      </c>
      <c r="G104" s="278">
        <v>220</v>
      </c>
      <c r="H104" s="19">
        <v>220</v>
      </c>
      <c r="I104" s="19">
        <v>220</v>
      </c>
      <c r="J104" s="19">
        <v>220</v>
      </c>
      <c r="K104" s="19">
        <v>219</v>
      </c>
      <c r="L104" s="19">
        <v>219</v>
      </c>
      <c r="M104" s="19">
        <v>219</v>
      </c>
      <c r="N104" s="20" t="s">
        <v>197</v>
      </c>
    </row>
    <row r="105" spans="1:14" ht="16.5" customHeight="1">
      <c r="A105" s="14">
        <v>102</v>
      </c>
      <c r="B105" s="11">
        <v>516</v>
      </c>
      <c r="C105" s="11">
        <v>514</v>
      </c>
      <c r="D105" s="11">
        <v>517</v>
      </c>
      <c r="E105" s="11">
        <v>521</v>
      </c>
      <c r="F105" s="31">
        <v>522</v>
      </c>
      <c r="G105" s="31">
        <v>523</v>
      </c>
      <c r="H105" s="11">
        <v>526</v>
      </c>
      <c r="I105" s="11">
        <v>529</v>
      </c>
      <c r="J105" s="11">
        <v>529</v>
      </c>
      <c r="K105" s="11">
        <v>530</v>
      </c>
      <c r="L105" s="17">
        <v>531</v>
      </c>
      <c r="M105" s="17">
        <v>533</v>
      </c>
      <c r="N105" s="6" t="s">
        <v>198</v>
      </c>
    </row>
    <row r="106" spans="1:14" ht="16.5" customHeight="1">
      <c r="A106" s="14">
        <v>103</v>
      </c>
      <c r="B106" s="11">
        <v>438</v>
      </c>
      <c r="C106" s="11">
        <v>436</v>
      </c>
      <c r="D106" s="11">
        <v>438</v>
      </c>
      <c r="E106" s="11">
        <v>441</v>
      </c>
      <c r="F106" s="31">
        <v>441</v>
      </c>
      <c r="G106" s="31">
        <v>442</v>
      </c>
      <c r="H106" s="11">
        <v>445</v>
      </c>
      <c r="I106" s="11">
        <v>448</v>
      </c>
      <c r="J106" s="11">
        <v>450</v>
      </c>
      <c r="K106" s="11">
        <v>452</v>
      </c>
      <c r="L106" s="11">
        <v>454</v>
      </c>
      <c r="M106" s="11">
        <v>456</v>
      </c>
      <c r="N106" s="6" t="s">
        <v>199</v>
      </c>
    </row>
    <row r="107" spans="1:14" s="21" customFormat="1" ht="16.5" customHeight="1">
      <c r="A107" s="14">
        <v>104</v>
      </c>
      <c r="B107" s="19">
        <v>401</v>
      </c>
      <c r="C107" s="19">
        <v>397</v>
      </c>
      <c r="D107" s="19">
        <v>397</v>
      </c>
      <c r="E107" s="19">
        <v>397</v>
      </c>
      <c r="F107" s="278">
        <v>395</v>
      </c>
      <c r="G107" s="278">
        <v>394</v>
      </c>
      <c r="H107" s="19">
        <v>393</v>
      </c>
      <c r="I107" s="19">
        <v>393</v>
      </c>
      <c r="J107" s="19">
        <v>392</v>
      </c>
      <c r="K107" s="19">
        <v>392</v>
      </c>
      <c r="L107" s="19">
        <v>393</v>
      </c>
      <c r="M107" s="19">
        <v>394</v>
      </c>
      <c r="N107" s="20" t="s">
        <v>200</v>
      </c>
    </row>
    <row r="108" spans="1:14" s="18" customFormat="1" ht="16.5" customHeight="1">
      <c r="A108" s="13">
        <v>105</v>
      </c>
      <c r="B108" s="12">
        <v>563</v>
      </c>
      <c r="C108" s="12">
        <v>563</v>
      </c>
      <c r="D108" s="12">
        <v>570</v>
      </c>
      <c r="E108" s="12">
        <v>578</v>
      </c>
      <c r="F108" s="36">
        <v>581</v>
      </c>
      <c r="G108" s="36">
        <v>584</v>
      </c>
      <c r="H108" s="12">
        <v>588</v>
      </c>
      <c r="I108" s="12">
        <v>594</v>
      </c>
      <c r="J108" s="12">
        <v>598</v>
      </c>
      <c r="K108" s="12">
        <v>603</v>
      </c>
      <c r="L108" s="12">
        <v>608</v>
      </c>
      <c r="M108" s="12">
        <v>612</v>
      </c>
      <c r="N108" s="6" t="s">
        <v>201</v>
      </c>
    </row>
    <row r="109" spans="1:14" ht="16.5" customHeight="1">
      <c r="A109" s="14">
        <v>106</v>
      </c>
      <c r="B109" s="11">
        <v>572</v>
      </c>
      <c r="C109" s="11">
        <v>570</v>
      </c>
      <c r="D109" s="11">
        <v>576</v>
      </c>
      <c r="E109" s="11">
        <v>584</v>
      </c>
      <c r="F109" s="31">
        <v>588</v>
      </c>
      <c r="G109" s="31">
        <v>591</v>
      </c>
      <c r="H109" s="11">
        <v>595</v>
      </c>
      <c r="I109" s="11">
        <v>600</v>
      </c>
      <c r="J109" s="11">
        <v>605</v>
      </c>
      <c r="K109" s="11">
        <v>609</v>
      </c>
      <c r="L109" s="11">
        <v>616</v>
      </c>
      <c r="M109" s="11">
        <v>622</v>
      </c>
      <c r="N109" s="6" t="s">
        <v>202</v>
      </c>
    </row>
    <row r="110" spans="1:14" ht="16.5" customHeight="1">
      <c r="A110" s="14">
        <v>107</v>
      </c>
      <c r="B110" s="11">
        <v>551</v>
      </c>
      <c r="C110" s="11">
        <v>553</v>
      </c>
      <c r="D110" s="11">
        <v>561</v>
      </c>
      <c r="E110" s="11">
        <v>569</v>
      </c>
      <c r="F110" s="31">
        <v>571</v>
      </c>
      <c r="G110" s="31">
        <v>574</v>
      </c>
      <c r="H110" s="11">
        <v>578</v>
      </c>
      <c r="I110" s="11">
        <v>585</v>
      </c>
      <c r="J110" s="11">
        <v>589</v>
      </c>
      <c r="K110" s="11">
        <v>593</v>
      </c>
      <c r="L110" s="11">
        <v>596</v>
      </c>
      <c r="M110" s="11">
        <v>598</v>
      </c>
      <c r="N110" s="6" t="s">
        <v>203</v>
      </c>
    </row>
    <row r="111" spans="1:14" s="18" customFormat="1" ht="16.5" customHeight="1">
      <c r="A111" s="13">
        <v>108</v>
      </c>
      <c r="B111" s="12">
        <v>599</v>
      </c>
      <c r="C111" s="12">
        <v>598</v>
      </c>
      <c r="D111" s="12">
        <v>603</v>
      </c>
      <c r="E111" s="12">
        <v>608</v>
      </c>
      <c r="F111" s="36">
        <v>609</v>
      </c>
      <c r="G111" s="36">
        <v>608</v>
      </c>
      <c r="H111" s="12">
        <v>608</v>
      </c>
      <c r="I111" s="12">
        <v>609</v>
      </c>
      <c r="J111" s="12">
        <v>606</v>
      </c>
      <c r="K111" s="12">
        <v>602</v>
      </c>
      <c r="L111" s="12">
        <v>601</v>
      </c>
      <c r="M111" s="12">
        <v>599</v>
      </c>
      <c r="N111" s="6" t="s">
        <v>204</v>
      </c>
    </row>
    <row r="112" spans="1:14" s="18" customFormat="1" ht="16.5" customHeight="1">
      <c r="A112" s="13">
        <v>109</v>
      </c>
      <c r="B112" s="12">
        <v>530</v>
      </c>
      <c r="C112" s="12">
        <v>528</v>
      </c>
      <c r="D112" s="12">
        <v>531</v>
      </c>
      <c r="E112" s="12">
        <v>535</v>
      </c>
      <c r="F112" s="36">
        <v>535</v>
      </c>
      <c r="G112" s="36">
        <v>535</v>
      </c>
      <c r="H112" s="12">
        <v>537</v>
      </c>
      <c r="I112" s="12">
        <v>538</v>
      </c>
      <c r="J112" s="12">
        <v>538</v>
      </c>
      <c r="K112" s="12">
        <v>536</v>
      </c>
      <c r="L112" s="12">
        <v>534</v>
      </c>
      <c r="M112" s="12">
        <v>532</v>
      </c>
      <c r="N112" s="6" t="s">
        <v>205</v>
      </c>
    </row>
    <row r="113" spans="1:14" s="18" customFormat="1" ht="16.5" customHeight="1">
      <c r="A113" s="13">
        <v>110</v>
      </c>
      <c r="B113" s="32">
        <v>936</v>
      </c>
      <c r="C113" s="32">
        <v>937</v>
      </c>
      <c r="D113" s="32">
        <v>947</v>
      </c>
      <c r="E113" s="32">
        <v>959</v>
      </c>
      <c r="F113" s="32">
        <v>965</v>
      </c>
      <c r="G113" s="32">
        <v>970</v>
      </c>
      <c r="H113" s="9">
        <v>977</v>
      </c>
      <c r="I113" s="9">
        <v>985</v>
      </c>
      <c r="J113" s="9">
        <v>989</v>
      </c>
      <c r="K113" s="9">
        <v>991</v>
      </c>
      <c r="L113" s="9">
        <v>995</v>
      </c>
      <c r="M113" s="9">
        <v>996</v>
      </c>
      <c r="N113" s="6" t="s">
        <v>206</v>
      </c>
    </row>
    <row r="114" spans="1:14" ht="16.5" customHeight="1">
      <c r="A114" s="14">
        <v>111</v>
      </c>
      <c r="B114" s="31">
        <v>1299</v>
      </c>
      <c r="C114" s="31">
        <v>1307</v>
      </c>
      <c r="D114" s="31">
        <v>1328</v>
      </c>
      <c r="E114" s="31">
        <v>1353</v>
      </c>
      <c r="F114" s="31">
        <v>1368</v>
      </c>
      <c r="G114" s="31">
        <v>1378</v>
      </c>
      <c r="H114" s="11">
        <v>1392</v>
      </c>
      <c r="I114" s="11">
        <v>1408</v>
      </c>
      <c r="J114" s="11">
        <v>1418</v>
      </c>
      <c r="K114" s="11">
        <v>1425</v>
      </c>
      <c r="L114" s="11">
        <v>1437</v>
      </c>
      <c r="M114" s="11">
        <v>1444</v>
      </c>
      <c r="N114" s="6" t="s">
        <v>207</v>
      </c>
    </row>
    <row r="115" spans="1:14" ht="16.5" customHeight="1">
      <c r="A115" s="14">
        <v>112</v>
      </c>
      <c r="B115" s="11">
        <v>701</v>
      </c>
      <c r="C115" s="11">
        <v>698</v>
      </c>
      <c r="D115" s="11">
        <v>701</v>
      </c>
      <c r="E115" s="11">
        <v>705</v>
      </c>
      <c r="F115" s="11">
        <v>706</v>
      </c>
      <c r="G115" s="11">
        <v>706</v>
      </c>
      <c r="H115" s="11">
        <v>709</v>
      </c>
      <c r="I115" s="11">
        <v>712</v>
      </c>
      <c r="J115" s="11">
        <v>713</v>
      </c>
      <c r="K115" s="11">
        <v>711</v>
      </c>
      <c r="L115" s="11">
        <v>710</v>
      </c>
      <c r="M115" s="11">
        <v>707</v>
      </c>
      <c r="N115" s="6" t="s">
        <v>208</v>
      </c>
    </row>
    <row r="116" spans="1:14" s="18" customFormat="1" ht="16.5" customHeight="1">
      <c r="A116" s="13">
        <v>113</v>
      </c>
      <c r="B116" s="280">
        <v>437</v>
      </c>
      <c r="C116" s="280">
        <v>437</v>
      </c>
      <c r="D116" s="281">
        <v>441</v>
      </c>
      <c r="E116" s="281">
        <v>444</v>
      </c>
      <c r="F116" s="281">
        <v>445</v>
      </c>
      <c r="G116" s="281">
        <v>445</v>
      </c>
      <c r="H116" s="281">
        <v>446</v>
      </c>
      <c r="I116" s="281">
        <v>447</v>
      </c>
      <c r="J116" s="281">
        <v>447</v>
      </c>
      <c r="K116" s="281">
        <v>446</v>
      </c>
      <c r="L116" s="281">
        <v>445</v>
      </c>
      <c r="M116" s="282">
        <v>445</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algorithmName="SHA-512" hashValue="Ge3w+e2XOlrlqmXBGFZd0otMEg/sa8GV8KuGakf7M8aH4zNOV4v+U53kXim1o4eSlBHIrzdtqfMJLpPtyDtBAQ==" saltValue="HZttHCLRAJHEbHuOStGIUA==" spinCount="100000"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D"/>
    <pageSetUpPr fitToPage="1"/>
  </sheetPr>
  <dimension ref="A1:U241"/>
  <sheetViews>
    <sheetView workbookViewId="0">
      <pane xSplit="1" ySplit="2" topLeftCell="B3" activePane="bottomRight" state="frozen"/>
      <selection pane="topRight" activeCell="B1" sqref="B1"/>
      <selection pane="bottomLeft" activeCell="A3" sqref="A3"/>
      <selection pane="bottomRight" sqref="A1:A2"/>
    </sheetView>
  </sheetViews>
  <sheetFormatPr defaultColWidth="9" defaultRowHeight="13.5"/>
  <cols>
    <col min="1" max="1" width="5.75" style="7" bestFit="1" customWidth="1"/>
    <col min="2" max="2" width="4.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91" t="s">
        <v>1258</v>
      </c>
      <c r="G1" s="313" t="s">
        <v>1259</v>
      </c>
      <c r="H1" s="313" t="s">
        <v>90</v>
      </c>
      <c r="I1" s="313" t="s">
        <v>1257</v>
      </c>
      <c r="J1" s="313" t="s">
        <v>91</v>
      </c>
      <c r="K1" s="313" t="s">
        <v>92</v>
      </c>
      <c r="L1" s="313" t="s">
        <v>93</v>
      </c>
      <c r="M1" s="313" t="s">
        <v>94</v>
      </c>
      <c r="N1" s="313" t="s">
        <v>95</v>
      </c>
      <c r="O1" s="313" t="s">
        <v>96</v>
      </c>
      <c r="P1" s="313" t="s">
        <v>97</v>
      </c>
      <c r="Q1" s="313" t="s">
        <v>98</v>
      </c>
      <c r="R1" s="313" t="s">
        <v>99</v>
      </c>
      <c r="S1" s="313" t="s">
        <v>100</v>
      </c>
      <c r="T1" s="313" t="s">
        <v>90</v>
      </c>
    </row>
    <row r="2" spans="1:21" ht="15.75" customHeight="1">
      <c r="A2" s="686"/>
      <c r="B2" s="689"/>
      <c r="C2" s="690"/>
      <c r="D2" s="686"/>
      <c r="E2" s="686"/>
      <c r="F2" s="692"/>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6</v>
      </c>
      <c r="C3" s="22">
        <v>9</v>
      </c>
      <c r="D3" s="15">
        <v>45</v>
      </c>
      <c r="E3" s="15">
        <v>357</v>
      </c>
      <c r="F3" s="15">
        <v>275</v>
      </c>
      <c r="G3" s="15">
        <v>294</v>
      </c>
      <c r="H3" s="15">
        <v>296</v>
      </c>
      <c r="I3" s="15">
        <v>301</v>
      </c>
      <c r="J3" s="15">
        <v>307</v>
      </c>
      <c r="K3" s="15">
        <v>319</v>
      </c>
      <c r="L3" s="15">
        <v>318</v>
      </c>
      <c r="M3" s="15">
        <v>313</v>
      </c>
      <c r="N3" s="15">
        <v>315</v>
      </c>
      <c r="O3" s="15">
        <v>317</v>
      </c>
      <c r="P3" s="15">
        <v>312</v>
      </c>
      <c r="Q3" s="15">
        <v>324</v>
      </c>
      <c r="R3" s="15">
        <v>318</v>
      </c>
      <c r="S3" s="15">
        <v>312</v>
      </c>
      <c r="T3" s="15">
        <v>307</v>
      </c>
      <c r="U3" s="6" t="s">
        <v>237</v>
      </c>
    </row>
    <row r="4" spans="1:21" ht="16.5" customHeight="1">
      <c r="A4" s="14">
        <v>2</v>
      </c>
      <c r="B4" s="23">
        <v>5</v>
      </c>
      <c r="C4" s="23">
        <v>9</v>
      </c>
      <c r="D4" s="24">
        <v>42</v>
      </c>
      <c r="E4" s="24">
        <v>315</v>
      </c>
      <c r="F4" s="24">
        <v>230</v>
      </c>
      <c r="G4" s="24">
        <v>250</v>
      </c>
      <c r="H4" s="24">
        <v>249</v>
      </c>
      <c r="I4" s="24">
        <v>248</v>
      </c>
      <c r="J4" s="24">
        <v>253</v>
      </c>
      <c r="K4" s="25">
        <v>265</v>
      </c>
      <c r="L4" s="25">
        <v>267</v>
      </c>
      <c r="M4" s="25">
        <v>264</v>
      </c>
      <c r="N4" s="25">
        <v>264</v>
      </c>
      <c r="O4" s="25">
        <v>265</v>
      </c>
      <c r="P4" s="25">
        <v>262</v>
      </c>
      <c r="Q4" s="25">
        <v>274</v>
      </c>
      <c r="R4" s="25">
        <v>271</v>
      </c>
      <c r="S4" s="25">
        <v>266</v>
      </c>
      <c r="T4" s="25">
        <v>261</v>
      </c>
      <c r="U4" s="6" t="s">
        <v>101</v>
      </c>
    </row>
    <row r="5" spans="1:21" ht="16.5" customHeight="1">
      <c r="A5" s="10">
        <v>3</v>
      </c>
      <c r="B5" s="26">
        <v>7</v>
      </c>
      <c r="C5" s="26">
        <v>0</v>
      </c>
      <c r="D5" s="24">
        <v>52</v>
      </c>
      <c r="E5" s="24">
        <v>306</v>
      </c>
      <c r="F5" s="24">
        <v>281</v>
      </c>
      <c r="G5" s="24">
        <v>352</v>
      </c>
      <c r="H5" s="24">
        <v>343</v>
      </c>
      <c r="I5" s="24">
        <v>334</v>
      </c>
      <c r="J5" s="24">
        <v>340</v>
      </c>
      <c r="K5" s="25">
        <v>351</v>
      </c>
      <c r="L5" s="25">
        <v>361</v>
      </c>
      <c r="M5" s="25">
        <v>361</v>
      </c>
      <c r="N5" s="25">
        <v>369</v>
      </c>
      <c r="O5" s="25">
        <v>361</v>
      </c>
      <c r="P5" s="25">
        <v>359</v>
      </c>
      <c r="Q5" s="25">
        <v>383</v>
      </c>
      <c r="R5" s="25">
        <v>383</v>
      </c>
      <c r="S5" s="25">
        <v>375</v>
      </c>
      <c r="T5" s="25">
        <v>361</v>
      </c>
      <c r="U5" s="6" t="s">
        <v>238</v>
      </c>
    </row>
    <row r="6" spans="1:21" ht="16.5" customHeight="1">
      <c r="A6" s="10">
        <v>4</v>
      </c>
      <c r="B6" s="26">
        <v>5</v>
      </c>
      <c r="C6" s="26">
        <v>6</v>
      </c>
      <c r="D6" s="24">
        <v>39</v>
      </c>
      <c r="E6" s="24">
        <v>317</v>
      </c>
      <c r="F6" s="24">
        <v>217</v>
      </c>
      <c r="G6" s="24">
        <v>223</v>
      </c>
      <c r="H6" s="24">
        <v>224</v>
      </c>
      <c r="I6" s="24">
        <v>225</v>
      </c>
      <c r="J6" s="24">
        <v>231</v>
      </c>
      <c r="K6" s="25">
        <v>243</v>
      </c>
      <c r="L6" s="25">
        <v>242</v>
      </c>
      <c r="M6" s="25">
        <v>238</v>
      </c>
      <c r="N6" s="25">
        <v>236</v>
      </c>
      <c r="O6" s="25">
        <v>240</v>
      </c>
      <c r="P6" s="25">
        <v>237</v>
      </c>
      <c r="Q6" s="25">
        <v>246</v>
      </c>
      <c r="R6" s="25">
        <v>241</v>
      </c>
      <c r="S6" s="25">
        <v>238</v>
      </c>
      <c r="T6" s="25">
        <v>235</v>
      </c>
      <c r="U6" s="6" t="s">
        <v>102</v>
      </c>
    </row>
    <row r="7" spans="1:21" ht="16.5" customHeight="1">
      <c r="A7" s="10">
        <v>5</v>
      </c>
      <c r="B7" s="26">
        <v>7</v>
      </c>
      <c r="C7" s="26">
        <v>6</v>
      </c>
      <c r="D7" s="24">
        <v>36</v>
      </c>
      <c r="E7" s="24">
        <v>365</v>
      </c>
      <c r="F7" s="24">
        <v>331</v>
      </c>
      <c r="G7" s="24">
        <v>365</v>
      </c>
      <c r="H7" s="24">
        <v>377</v>
      </c>
      <c r="I7" s="24">
        <v>400</v>
      </c>
      <c r="J7" s="24">
        <v>402</v>
      </c>
      <c r="K7" s="25">
        <v>423</v>
      </c>
      <c r="L7" s="25">
        <v>424</v>
      </c>
      <c r="M7" s="25">
        <v>401</v>
      </c>
      <c r="N7" s="25">
        <v>403</v>
      </c>
      <c r="O7" s="25">
        <v>398</v>
      </c>
      <c r="P7" s="25">
        <v>390</v>
      </c>
      <c r="Q7" s="25">
        <v>392</v>
      </c>
      <c r="R7" s="25">
        <v>385</v>
      </c>
      <c r="S7" s="25">
        <v>383</v>
      </c>
      <c r="T7" s="25">
        <v>369</v>
      </c>
      <c r="U7" s="6" t="s">
        <v>103</v>
      </c>
    </row>
    <row r="8" spans="1:21" ht="16.5" customHeight="1">
      <c r="A8" s="10">
        <v>6</v>
      </c>
      <c r="B8" s="26">
        <v>9</v>
      </c>
      <c r="C8" s="26">
        <v>1</v>
      </c>
      <c r="D8" s="24">
        <v>58</v>
      </c>
      <c r="E8" s="24">
        <v>457</v>
      </c>
      <c r="F8" s="24">
        <v>360</v>
      </c>
      <c r="G8" s="24">
        <v>374</v>
      </c>
      <c r="H8" s="24">
        <v>381</v>
      </c>
      <c r="I8" s="24">
        <v>392</v>
      </c>
      <c r="J8" s="24">
        <v>399</v>
      </c>
      <c r="K8" s="25">
        <v>410</v>
      </c>
      <c r="L8" s="25">
        <v>405</v>
      </c>
      <c r="M8" s="25">
        <v>401</v>
      </c>
      <c r="N8" s="25">
        <v>406</v>
      </c>
      <c r="O8" s="25">
        <v>411</v>
      </c>
      <c r="P8" s="25">
        <v>405</v>
      </c>
      <c r="Q8" s="25">
        <v>420</v>
      </c>
      <c r="R8" s="25">
        <v>407</v>
      </c>
      <c r="S8" s="25">
        <v>398</v>
      </c>
      <c r="T8" s="25">
        <v>397</v>
      </c>
      <c r="U8" s="6" t="s">
        <v>104</v>
      </c>
    </row>
    <row r="9" spans="1:21" ht="16.5" customHeight="1">
      <c r="A9" s="10">
        <v>7</v>
      </c>
      <c r="B9" s="26">
        <v>7</v>
      </c>
      <c r="C9" s="26">
        <v>3</v>
      </c>
      <c r="D9" s="24">
        <v>49</v>
      </c>
      <c r="E9" s="24">
        <v>486</v>
      </c>
      <c r="F9" s="24">
        <v>305</v>
      </c>
      <c r="G9" s="24">
        <v>316</v>
      </c>
      <c r="H9" s="24">
        <v>317</v>
      </c>
      <c r="I9" s="24">
        <v>333</v>
      </c>
      <c r="J9" s="24">
        <v>330</v>
      </c>
      <c r="K9" s="25">
        <v>336</v>
      </c>
      <c r="L9" s="25">
        <v>326</v>
      </c>
      <c r="M9" s="25">
        <v>314</v>
      </c>
      <c r="N9" s="25">
        <v>313</v>
      </c>
      <c r="O9" s="25">
        <v>314</v>
      </c>
      <c r="P9" s="25">
        <v>312</v>
      </c>
      <c r="Q9" s="25">
        <v>326</v>
      </c>
      <c r="R9" s="25">
        <v>308</v>
      </c>
      <c r="S9" s="25">
        <v>293</v>
      </c>
      <c r="T9" s="25">
        <v>293</v>
      </c>
      <c r="U9" s="6" t="s">
        <v>105</v>
      </c>
    </row>
    <row r="10" spans="1:21" ht="16.5" customHeight="1">
      <c r="A10" s="10">
        <v>8</v>
      </c>
      <c r="B10" s="26">
        <v>4</v>
      </c>
      <c r="C10" s="26">
        <v>3</v>
      </c>
      <c r="D10" s="24">
        <v>27</v>
      </c>
      <c r="E10" s="24">
        <v>189</v>
      </c>
      <c r="F10" s="24">
        <v>236</v>
      </c>
      <c r="G10" s="24">
        <v>242</v>
      </c>
      <c r="H10" s="24">
        <v>240</v>
      </c>
      <c r="I10" s="24">
        <v>247</v>
      </c>
      <c r="J10" s="24">
        <v>250</v>
      </c>
      <c r="K10" s="25">
        <v>251</v>
      </c>
      <c r="L10" s="25">
        <v>253</v>
      </c>
      <c r="M10" s="25">
        <v>261</v>
      </c>
      <c r="N10" s="25">
        <v>256</v>
      </c>
      <c r="O10" s="25">
        <v>257</v>
      </c>
      <c r="P10" s="25">
        <v>263</v>
      </c>
      <c r="Q10" s="25">
        <v>276</v>
      </c>
      <c r="R10" s="25">
        <v>266</v>
      </c>
      <c r="S10" s="25">
        <v>251</v>
      </c>
      <c r="T10" s="25">
        <v>238</v>
      </c>
      <c r="U10" s="6" t="s">
        <v>106</v>
      </c>
    </row>
    <row r="11" spans="1:21" ht="16.5" customHeight="1">
      <c r="A11" s="10">
        <v>9</v>
      </c>
      <c r="B11" s="26">
        <v>11</v>
      </c>
      <c r="C11" s="26">
        <v>2</v>
      </c>
      <c r="D11" s="24">
        <v>69</v>
      </c>
      <c r="E11" s="24">
        <v>495</v>
      </c>
      <c r="F11" s="24">
        <v>418</v>
      </c>
      <c r="G11" s="24">
        <v>434</v>
      </c>
      <c r="H11" s="24">
        <v>447</v>
      </c>
      <c r="I11" s="24">
        <v>457</v>
      </c>
      <c r="J11" s="24">
        <v>470</v>
      </c>
      <c r="K11" s="25">
        <v>487</v>
      </c>
      <c r="L11" s="25">
        <v>482</v>
      </c>
      <c r="M11" s="25">
        <v>480</v>
      </c>
      <c r="N11" s="25">
        <v>492</v>
      </c>
      <c r="O11" s="25">
        <v>500</v>
      </c>
      <c r="P11" s="25">
        <v>489</v>
      </c>
      <c r="Q11" s="25">
        <v>504</v>
      </c>
      <c r="R11" s="25">
        <v>495</v>
      </c>
      <c r="S11" s="25">
        <v>490</v>
      </c>
      <c r="T11" s="25">
        <v>492</v>
      </c>
      <c r="U11" s="6" t="s">
        <v>107</v>
      </c>
    </row>
    <row r="12" spans="1:21" ht="16.5" customHeight="1">
      <c r="A12" s="13">
        <v>10</v>
      </c>
      <c r="B12" s="22">
        <v>6</v>
      </c>
      <c r="C12" s="22">
        <v>4</v>
      </c>
      <c r="D12" s="15">
        <v>29</v>
      </c>
      <c r="E12" s="15">
        <v>306</v>
      </c>
      <c r="F12" s="15">
        <v>324</v>
      </c>
      <c r="G12" s="15">
        <v>345</v>
      </c>
      <c r="H12" s="15">
        <v>359</v>
      </c>
      <c r="I12" s="15">
        <v>371</v>
      </c>
      <c r="J12" s="15">
        <v>377</v>
      </c>
      <c r="K12" s="15">
        <v>379</v>
      </c>
      <c r="L12" s="15">
        <v>381</v>
      </c>
      <c r="M12" s="15">
        <v>370</v>
      </c>
      <c r="N12" s="15">
        <v>377</v>
      </c>
      <c r="O12" s="15">
        <v>375</v>
      </c>
      <c r="P12" s="15">
        <v>376</v>
      </c>
      <c r="Q12" s="15">
        <v>397</v>
      </c>
      <c r="R12" s="15">
        <v>379</v>
      </c>
      <c r="S12" s="15">
        <v>383</v>
      </c>
      <c r="T12" s="15">
        <v>374</v>
      </c>
      <c r="U12" s="6" t="s">
        <v>108</v>
      </c>
    </row>
    <row r="13" spans="1:21" ht="16.5" customHeight="1">
      <c r="A13" s="14">
        <v>11</v>
      </c>
      <c r="B13" s="23">
        <v>6</v>
      </c>
      <c r="C13" s="23">
        <v>7</v>
      </c>
      <c r="D13" s="25">
        <v>32</v>
      </c>
      <c r="E13" s="25">
        <v>361</v>
      </c>
      <c r="F13" s="25">
        <v>483</v>
      </c>
      <c r="G13" s="25">
        <v>496</v>
      </c>
      <c r="H13" s="25">
        <v>496</v>
      </c>
      <c r="I13" s="25">
        <v>505</v>
      </c>
      <c r="J13" s="25">
        <v>522</v>
      </c>
      <c r="K13" s="25">
        <v>532</v>
      </c>
      <c r="L13" s="25">
        <v>514</v>
      </c>
      <c r="M13" s="25">
        <v>505</v>
      </c>
      <c r="N13" s="25">
        <v>515</v>
      </c>
      <c r="O13" s="25">
        <v>515</v>
      </c>
      <c r="P13" s="25">
        <v>514</v>
      </c>
      <c r="Q13" s="25">
        <v>543</v>
      </c>
      <c r="R13" s="25">
        <v>532</v>
      </c>
      <c r="S13" s="25">
        <v>523</v>
      </c>
      <c r="T13" s="25">
        <v>504</v>
      </c>
      <c r="U13" s="6" t="s">
        <v>109</v>
      </c>
    </row>
    <row r="14" spans="1:21" ht="16.5" customHeight="1">
      <c r="A14" s="10">
        <v>12</v>
      </c>
      <c r="B14" s="26">
        <v>6</v>
      </c>
      <c r="C14" s="26">
        <v>9</v>
      </c>
      <c r="D14" s="25">
        <v>37</v>
      </c>
      <c r="E14" s="25">
        <v>321</v>
      </c>
      <c r="F14" s="25">
        <v>529</v>
      </c>
      <c r="G14" s="25">
        <v>529</v>
      </c>
      <c r="H14" s="25">
        <v>534</v>
      </c>
      <c r="I14" s="25">
        <v>540</v>
      </c>
      <c r="J14" s="25">
        <v>542</v>
      </c>
      <c r="K14" s="25">
        <v>557</v>
      </c>
      <c r="L14" s="25">
        <v>552</v>
      </c>
      <c r="M14" s="25">
        <v>552</v>
      </c>
      <c r="N14" s="25">
        <v>565</v>
      </c>
      <c r="O14" s="25">
        <v>562</v>
      </c>
      <c r="P14" s="25">
        <v>563</v>
      </c>
      <c r="Q14" s="25">
        <v>558</v>
      </c>
      <c r="R14" s="25">
        <v>548</v>
      </c>
      <c r="S14" s="25">
        <v>546</v>
      </c>
      <c r="T14" s="25">
        <v>543</v>
      </c>
      <c r="U14" s="6" t="s">
        <v>110</v>
      </c>
    </row>
    <row r="15" spans="1:21" ht="16.5" customHeight="1">
      <c r="A15" s="10">
        <v>13</v>
      </c>
      <c r="B15" s="26">
        <v>7</v>
      </c>
      <c r="C15" s="26">
        <v>4</v>
      </c>
      <c r="D15" s="25">
        <v>34</v>
      </c>
      <c r="E15" s="25">
        <v>521</v>
      </c>
      <c r="F15" s="25">
        <v>673</v>
      </c>
      <c r="G15" s="25">
        <v>690</v>
      </c>
      <c r="H15" s="25">
        <v>679</v>
      </c>
      <c r="I15" s="25">
        <v>681</v>
      </c>
      <c r="J15" s="25">
        <v>751</v>
      </c>
      <c r="K15" s="25">
        <v>780</v>
      </c>
      <c r="L15" s="25">
        <v>736</v>
      </c>
      <c r="M15" s="25">
        <v>713</v>
      </c>
      <c r="N15" s="25">
        <v>753</v>
      </c>
      <c r="O15" s="25">
        <v>746</v>
      </c>
      <c r="P15" s="25">
        <v>737</v>
      </c>
      <c r="Q15" s="25">
        <v>793</v>
      </c>
      <c r="R15" s="25">
        <v>778</v>
      </c>
      <c r="S15" s="25">
        <v>760</v>
      </c>
      <c r="T15" s="25">
        <v>698</v>
      </c>
      <c r="U15" s="6" t="s">
        <v>111</v>
      </c>
    </row>
    <row r="16" spans="1:21" ht="16.5" customHeight="1">
      <c r="A16" s="10">
        <v>14</v>
      </c>
      <c r="B16" s="26">
        <v>6</v>
      </c>
      <c r="C16" s="26">
        <v>4</v>
      </c>
      <c r="D16" s="25">
        <v>30</v>
      </c>
      <c r="E16" s="25">
        <v>332</v>
      </c>
      <c r="F16" s="25">
        <v>421</v>
      </c>
      <c r="G16" s="25">
        <v>437</v>
      </c>
      <c r="H16" s="25">
        <v>437</v>
      </c>
      <c r="I16" s="25">
        <v>450</v>
      </c>
      <c r="J16" s="25">
        <v>457</v>
      </c>
      <c r="K16" s="25">
        <v>461</v>
      </c>
      <c r="L16" s="25">
        <v>446</v>
      </c>
      <c r="M16" s="25">
        <v>438</v>
      </c>
      <c r="N16" s="25">
        <v>440</v>
      </c>
      <c r="O16" s="25">
        <v>442</v>
      </c>
      <c r="P16" s="25">
        <v>443</v>
      </c>
      <c r="Q16" s="25">
        <v>475</v>
      </c>
      <c r="R16" s="25">
        <v>465</v>
      </c>
      <c r="S16" s="25">
        <v>456</v>
      </c>
      <c r="T16" s="25">
        <v>442</v>
      </c>
      <c r="U16" s="6" t="s">
        <v>112</v>
      </c>
    </row>
    <row r="17" spans="1:21" ht="16.5" customHeight="1">
      <c r="A17" s="10">
        <v>15</v>
      </c>
      <c r="B17" s="26">
        <v>7</v>
      </c>
      <c r="C17" s="26">
        <v>2</v>
      </c>
      <c r="D17" s="25">
        <v>21</v>
      </c>
      <c r="E17" s="25">
        <v>370</v>
      </c>
      <c r="F17" s="25">
        <v>418</v>
      </c>
      <c r="G17" s="25">
        <v>450</v>
      </c>
      <c r="H17" s="25">
        <v>445</v>
      </c>
      <c r="I17" s="25">
        <v>437</v>
      </c>
      <c r="J17" s="25">
        <v>447</v>
      </c>
      <c r="K17" s="25">
        <v>458</v>
      </c>
      <c r="L17" s="25">
        <v>447</v>
      </c>
      <c r="M17" s="25">
        <v>444</v>
      </c>
      <c r="N17" s="25">
        <v>452</v>
      </c>
      <c r="O17" s="25">
        <v>448</v>
      </c>
      <c r="P17" s="25">
        <v>446</v>
      </c>
      <c r="Q17" s="25">
        <v>469</v>
      </c>
      <c r="R17" s="25">
        <v>461</v>
      </c>
      <c r="S17" s="25">
        <v>450</v>
      </c>
      <c r="T17" s="25">
        <v>421</v>
      </c>
      <c r="U17" s="6" t="s">
        <v>113</v>
      </c>
    </row>
    <row r="18" spans="1:21" ht="16.5" customHeight="1">
      <c r="A18" s="10">
        <v>16</v>
      </c>
      <c r="B18" s="26">
        <v>6</v>
      </c>
      <c r="C18" s="26">
        <v>7</v>
      </c>
      <c r="D18" s="25">
        <v>31</v>
      </c>
      <c r="E18" s="25">
        <v>332</v>
      </c>
      <c r="F18" s="25">
        <v>360</v>
      </c>
      <c r="G18" s="25">
        <v>381</v>
      </c>
      <c r="H18" s="25">
        <v>371</v>
      </c>
      <c r="I18" s="25">
        <v>357</v>
      </c>
      <c r="J18" s="25">
        <v>373</v>
      </c>
      <c r="K18" s="25">
        <v>380</v>
      </c>
      <c r="L18" s="25">
        <v>377</v>
      </c>
      <c r="M18" s="25">
        <v>362</v>
      </c>
      <c r="N18" s="25">
        <v>374</v>
      </c>
      <c r="O18" s="25">
        <v>373</v>
      </c>
      <c r="P18" s="25">
        <v>373</v>
      </c>
      <c r="Q18" s="25">
        <v>391</v>
      </c>
      <c r="R18" s="25">
        <v>371</v>
      </c>
      <c r="S18" s="25">
        <v>378</v>
      </c>
      <c r="T18" s="25">
        <v>371</v>
      </c>
      <c r="U18" s="6" t="s">
        <v>114</v>
      </c>
    </row>
    <row r="19" spans="1:21" ht="16.5" customHeight="1">
      <c r="A19" s="10">
        <v>17</v>
      </c>
      <c r="B19" s="26">
        <v>3</v>
      </c>
      <c r="C19" s="26">
        <v>1</v>
      </c>
      <c r="D19" s="25">
        <v>22</v>
      </c>
      <c r="E19" s="25">
        <v>247</v>
      </c>
      <c r="F19" s="25">
        <v>155</v>
      </c>
      <c r="G19" s="25">
        <v>152</v>
      </c>
      <c r="H19" s="25">
        <v>152</v>
      </c>
      <c r="I19" s="25">
        <v>151</v>
      </c>
      <c r="J19" s="25">
        <v>155</v>
      </c>
      <c r="K19" s="25">
        <v>161</v>
      </c>
      <c r="L19" s="25">
        <v>161</v>
      </c>
      <c r="M19" s="25">
        <v>157</v>
      </c>
      <c r="N19" s="25">
        <v>155</v>
      </c>
      <c r="O19" s="25">
        <v>154</v>
      </c>
      <c r="P19" s="25">
        <v>154</v>
      </c>
      <c r="Q19" s="25">
        <v>158</v>
      </c>
      <c r="R19" s="25">
        <v>152</v>
      </c>
      <c r="S19" s="25">
        <v>149</v>
      </c>
      <c r="T19" s="25">
        <v>146</v>
      </c>
      <c r="U19" s="6" t="s">
        <v>115</v>
      </c>
    </row>
    <row r="20" spans="1:21" ht="16.5" customHeight="1">
      <c r="A20" s="10">
        <v>18</v>
      </c>
      <c r="B20" s="26">
        <v>4</v>
      </c>
      <c r="C20" s="26">
        <v>3</v>
      </c>
      <c r="D20" s="25">
        <v>19</v>
      </c>
      <c r="E20" s="25">
        <v>274</v>
      </c>
      <c r="F20" s="25">
        <v>170</v>
      </c>
      <c r="G20" s="25">
        <v>166</v>
      </c>
      <c r="H20" s="25">
        <v>168</v>
      </c>
      <c r="I20" s="25">
        <v>173</v>
      </c>
      <c r="J20" s="25">
        <v>192</v>
      </c>
      <c r="K20" s="25">
        <v>204</v>
      </c>
      <c r="L20" s="25">
        <v>206</v>
      </c>
      <c r="M20" s="25">
        <v>201</v>
      </c>
      <c r="N20" s="25">
        <v>199</v>
      </c>
      <c r="O20" s="25">
        <v>197</v>
      </c>
      <c r="P20" s="25">
        <v>203</v>
      </c>
      <c r="Q20" s="25">
        <v>215</v>
      </c>
      <c r="R20" s="25">
        <v>207</v>
      </c>
      <c r="S20" s="25">
        <v>207</v>
      </c>
      <c r="T20" s="25">
        <v>205</v>
      </c>
      <c r="U20" s="6" t="s">
        <v>116</v>
      </c>
    </row>
    <row r="21" spans="1:21" ht="16.5" customHeight="1">
      <c r="A21" s="10">
        <v>19</v>
      </c>
      <c r="B21" s="26">
        <v>8</v>
      </c>
      <c r="C21" s="26">
        <v>4</v>
      </c>
      <c r="D21" s="25">
        <v>37</v>
      </c>
      <c r="E21" s="25">
        <v>336</v>
      </c>
      <c r="F21" s="25">
        <v>532</v>
      </c>
      <c r="G21" s="25">
        <v>557</v>
      </c>
      <c r="H21" s="25">
        <v>574</v>
      </c>
      <c r="I21" s="25">
        <v>588</v>
      </c>
      <c r="J21" s="25">
        <v>597</v>
      </c>
      <c r="K21" s="25">
        <v>594</v>
      </c>
      <c r="L21" s="25">
        <v>592</v>
      </c>
      <c r="M21" s="25">
        <v>568</v>
      </c>
      <c r="N21" s="25">
        <v>586</v>
      </c>
      <c r="O21" s="25">
        <v>581</v>
      </c>
      <c r="P21" s="25">
        <v>586</v>
      </c>
      <c r="Q21" s="25">
        <v>624</v>
      </c>
      <c r="R21" s="25">
        <v>589</v>
      </c>
      <c r="S21" s="25">
        <v>583</v>
      </c>
      <c r="T21" s="25">
        <v>559</v>
      </c>
      <c r="U21" s="6" t="s">
        <v>117</v>
      </c>
    </row>
    <row r="22" spans="1:21" ht="16.5" customHeight="1">
      <c r="A22" s="10">
        <v>20</v>
      </c>
      <c r="B22" s="26">
        <v>6</v>
      </c>
      <c r="C22" s="26">
        <v>4</v>
      </c>
      <c r="D22" s="25">
        <v>26</v>
      </c>
      <c r="E22" s="25">
        <v>282</v>
      </c>
      <c r="F22" s="25">
        <v>289</v>
      </c>
      <c r="G22" s="25">
        <v>333</v>
      </c>
      <c r="H22" s="25">
        <v>362</v>
      </c>
      <c r="I22" s="25">
        <v>392</v>
      </c>
      <c r="J22" s="25">
        <v>392</v>
      </c>
      <c r="K22" s="25">
        <v>400</v>
      </c>
      <c r="L22" s="25">
        <v>416</v>
      </c>
      <c r="M22" s="25">
        <v>395</v>
      </c>
      <c r="N22" s="25">
        <v>400</v>
      </c>
      <c r="O22" s="25">
        <v>399</v>
      </c>
      <c r="P22" s="25">
        <v>415</v>
      </c>
      <c r="Q22" s="25">
        <v>471</v>
      </c>
      <c r="R22" s="25">
        <v>445</v>
      </c>
      <c r="S22" s="25">
        <v>468</v>
      </c>
      <c r="T22" s="25">
        <v>452</v>
      </c>
      <c r="U22" s="6" t="s">
        <v>118</v>
      </c>
    </row>
    <row r="23" spans="1:21" ht="16.5" customHeight="1">
      <c r="A23" s="10">
        <v>21</v>
      </c>
      <c r="B23" s="26">
        <v>5</v>
      </c>
      <c r="C23" s="26">
        <v>9</v>
      </c>
      <c r="D23" s="25">
        <v>25</v>
      </c>
      <c r="E23" s="25">
        <v>337</v>
      </c>
      <c r="F23" s="25">
        <v>287</v>
      </c>
      <c r="G23" s="25">
        <v>316</v>
      </c>
      <c r="H23" s="25">
        <v>328</v>
      </c>
      <c r="I23" s="25">
        <v>316</v>
      </c>
      <c r="J23" s="25">
        <v>313</v>
      </c>
      <c r="K23" s="25">
        <v>312</v>
      </c>
      <c r="L23" s="25">
        <v>310</v>
      </c>
      <c r="M23" s="25">
        <v>307</v>
      </c>
      <c r="N23" s="25">
        <v>307</v>
      </c>
      <c r="O23" s="25">
        <v>299</v>
      </c>
      <c r="P23" s="25">
        <v>299</v>
      </c>
      <c r="Q23" s="25">
        <v>313</v>
      </c>
      <c r="R23" s="25">
        <v>294</v>
      </c>
      <c r="S23" s="25">
        <v>296</v>
      </c>
      <c r="T23" s="25">
        <v>287</v>
      </c>
      <c r="U23" s="6" t="s">
        <v>119</v>
      </c>
    </row>
    <row r="24" spans="1:21" ht="16.5" customHeight="1">
      <c r="A24" s="10">
        <v>22</v>
      </c>
      <c r="B24" s="26">
        <v>12</v>
      </c>
      <c r="C24" s="26">
        <v>5</v>
      </c>
      <c r="D24" s="25">
        <v>55</v>
      </c>
      <c r="E24" s="25">
        <v>437</v>
      </c>
      <c r="F24" s="25">
        <v>912</v>
      </c>
      <c r="G24" s="25">
        <v>883</v>
      </c>
      <c r="H24" s="25">
        <v>853</v>
      </c>
      <c r="I24" s="25">
        <v>876</v>
      </c>
      <c r="J24" s="25">
        <v>907</v>
      </c>
      <c r="K24" s="25">
        <v>919</v>
      </c>
      <c r="L24" s="25">
        <v>903</v>
      </c>
      <c r="M24" s="25">
        <v>860</v>
      </c>
      <c r="N24" s="25">
        <v>909</v>
      </c>
      <c r="O24" s="25">
        <v>900</v>
      </c>
      <c r="P24" s="25">
        <v>905</v>
      </c>
      <c r="Q24" s="25">
        <v>941</v>
      </c>
      <c r="R24" s="25">
        <v>888</v>
      </c>
      <c r="S24" s="25">
        <v>864</v>
      </c>
      <c r="T24" s="25">
        <v>813</v>
      </c>
      <c r="U24" s="6" t="s">
        <v>120</v>
      </c>
    </row>
    <row r="25" spans="1:21" ht="16.5" customHeight="1">
      <c r="A25" s="10">
        <v>23</v>
      </c>
      <c r="B25" s="26">
        <v>8</v>
      </c>
      <c r="C25" s="26">
        <v>0</v>
      </c>
      <c r="D25" s="25">
        <v>35</v>
      </c>
      <c r="E25" s="25">
        <v>308</v>
      </c>
      <c r="F25" s="25">
        <v>513</v>
      </c>
      <c r="G25" s="25">
        <v>554</v>
      </c>
      <c r="H25" s="25">
        <v>588</v>
      </c>
      <c r="I25" s="25">
        <v>602</v>
      </c>
      <c r="J25" s="25">
        <v>608</v>
      </c>
      <c r="K25" s="25">
        <v>597</v>
      </c>
      <c r="L25" s="25">
        <v>596</v>
      </c>
      <c r="M25" s="25">
        <v>572</v>
      </c>
      <c r="N25" s="25">
        <v>587</v>
      </c>
      <c r="O25" s="25">
        <v>584</v>
      </c>
      <c r="P25" s="25">
        <v>589</v>
      </c>
      <c r="Q25" s="25">
        <v>630</v>
      </c>
      <c r="R25" s="25">
        <v>596</v>
      </c>
      <c r="S25" s="25">
        <v>588</v>
      </c>
      <c r="T25" s="25">
        <v>568</v>
      </c>
      <c r="U25" s="6" t="s">
        <v>121</v>
      </c>
    </row>
    <row r="26" spans="1:21" ht="16.5" customHeight="1">
      <c r="A26" s="10">
        <v>24</v>
      </c>
      <c r="B26" s="26">
        <v>5</v>
      </c>
      <c r="C26" s="26">
        <v>8</v>
      </c>
      <c r="D26" s="25">
        <v>28</v>
      </c>
      <c r="E26" s="25">
        <v>273</v>
      </c>
      <c r="F26" s="25">
        <v>244</v>
      </c>
      <c r="G26" s="25">
        <v>273</v>
      </c>
      <c r="H26" s="25">
        <v>279</v>
      </c>
      <c r="I26" s="25">
        <v>284</v>
      </c>
      <c r="J26" s="25">
        <v>288</v>
      </c>
      <c r="K26" s="25">
        <v>295</v>
      </c>
      <c r="L26" s="25">
        <v>297</v>
      </c>
      <c r="M26" s="25">
        <v>284</v>
      </c>
      <c r="N26" s="25">
        <v>290</v>
      </c>
      <c r="O26" s="25">
        <v>284</v>
      </c>
      <c r="P26" s="25">
        <v>270</v>
      </c>
      <c r="Q26" s="25">
        <v>286</v>
      </c>
      <c r="R26" s="25">
        <v>274</v>
      </c>
      <c r="S26" s="25">
        <v>272</v>
      </c>
      <c r="T26" s="25">
        <v>264</v>
      </c>
      <c r="U26" s="6" t="s">
        <v>122</v>
      </c>
    </row>
    <row r="27" spans="1:21" ht="16.5" customHeight="1">
      <c r="A27" s="10">
        <v>25</v>
      </c>
      <c r="B27" s="26">
        <v>6</v>
      </c>
      <c r="C27" s="26">
        <v>4</v>
      </c>
      <c r="D27" s="25">
        <v>32</v>
      </c>
      <c r="E27" s="25">
        <v>352</v>
      </c>
      <c r="F27" s="25">
        <v>222</v>
      </c>
      <c r="G27" s="25">
        <v>215</v>
      </c>
      <c r="H27" s="25">
        <v>215</v>
      </c>
      <c r="I27" s="25">
        <v>212</v>
      </c>
      <c r="J27" s="25">
        <v>219</v>
      </c>
      <c r="K27" s="25">
        <v>228</v>
      </c>
      <c r="L27" s="25">
        <v>228</v>
      </c>
      <c r="M27" s="25">
        <v>231</v>
      </c>
      <c r="N27" s="25">
        <v>237</v>
      </c>
      <c r="O27" s="25">
        <v>236</v>
      </c>
      <c r="P27" s="25">
        <v>239</v>
      </c>
      <c r="Q27" s="25">
        <v>248</v>
      </c>
      <c r="R27" s="25">
        <v>241</v>
      </c>
      <c r="S27" s="25">
        <v>238</v>
      </c>
      <c r="T27" s="25">
        <v>236</v>
      </c>
      <c r="U27" s="6" t="s">
        <v>123</v>
      </c>
    </row>
    <row r="28" spans="1:21" ht="16.5" customHeight="1">
      <c r="A28" s="10">
        <v>26</v>
      </c>
      <c r="B28" s="26">
        <v>4</v>
      </c>
      <c r="C28" s="26">
        <v>6</v>
      </c>
      <c r="D28" s="25">
        <v>23</v>
      </c>
      <c r="E28" s="25">
        <v>256</v>
      </c>
      <c r="F28" s="25">
        <v>190</v>
      </c>
      <c r="G28" s="25">
        <v>238</v>
      </c>
      <c r="H28" s="25">
        <v>258</v>
      </c>
      <c r="I28" s="25">
        <v>260</v>
      </c>
      <c r="J28" s="25">
        <v>258</v>
      </c>
      <c r="K28" s="25">
        <v>248</v>
      </c>
      <c r="L28" s="25">
        <v>247</v>
      </c>
      <c r="M28" s="25">
        <v>249</v>
      </c>
      <c r="N28" s="25">
        <v>250</v>
      </c>
      <c r="O28" s="25">
        <v>243</v>
      </c>
      <c r="P28" s="25">
        <v>254</v>
      </c>
      <c r="Q28" s="25">
        <v>264</v>
      </c>
      <c r="R28" s="25">
        <v>256</v>
      </c>
      <c r="S28" s="25">
        <v>258</v>
      </c>
      <c r="T28" s="25">
        <v>268</v>
      </c>
      <c r="U28" s="6" t="s">
        <v>124</v>
      </c>
    </row>
    <row r="29" spans="1:21" ht="16.5" customHeight="1">
      <c r="A29" s="10">
        <v>27</v>
      </c>
      <c r="B29" s="26">
        <v>2</v>
      </c>
      <c r="C29" s="26">
        <v>8</v>
      </c>
      <c r="D29" s="25">
        <v>16</v>
      </c>
      <c r="E29" s="25">
        <v>180</v>
      </c>
      <c r="F29" s="25">
        <v>116</v>
      </c>
      <c r="G29" s="25">
        <v>117</v>
      </c>
      <c r="H29" s="25">
        <v>118</v>
      </c>
      <c r="I29" s="25">
        <v>120</v>
      </c>
      <c r="J29" s="25">
        <v>125</v>
      </c>
      <c r="K29" s="25">
        <v>133</v>
      </c>
      <c r="L29" s="25">
        <v>134</v>
      </c>
      <c r="M29" s="25">
        <v>134</v>
      </c>
      <c r="N29" s="25">
        <v>132</v>
      </c>
      <c r="O29" s="25">
        <v>133</v>
      </c>
      <c r="P29" s="25">
        <v>129</v>
      </c>
      <c r="Q29" s="25">
        <v>129</v>
      </c>
      <c r="R29" s="25">
        <v>126</v>
      </c>
      <c r="S29" s="25">
        <v>126</v>
      </c>
      <c r="T29" s="25">
        <v>121</v>
      </c>
      <c r="U29" s="6" t="s">
        <v>125</v>
      </c>
    </row>
    <row r="30" spans="1:21" ht="16.5" customHeight="1">
      <c r="A30" s="10">
        <v>28</v>
      </c>
      <c r="B30" s="26">
        <v>5</v>
      </c>
      <c r="C30" s="26">
        <v>3</v>
      </c>
      <c r="D30" s="25">
        <v>26</v>
      </c>
      <c r="E30" s="25">
        <v>289</v>
      </c>
      <c r="F30" s="25">
        <v>222</v>
      </c>
      <c r="G30" s="25">
        <v>291</v>
      </c>
      <c r="H30" s="25">
        <v>319</v>
      </c>
      <c r="I30" s="25">
        <v>321</v>
      </c>
      <c r="J30" s="25">
        <v>315</v>
      </c>
      <c r="K30" s="25">
        <v>297</v>
      </c>
      <c r="L30" s="25">
        <v>296</v>
      </c>
      <c r="M30" s="25">
        <v>299</v>
      </c>
      <c r="N30" s="25">
        <v>301</v>
      </c>
      <c r="O30" s="25">
        <v>291</v>
      </c>
      <c r="P30" s="25">
        <v>307</v>
      </c>
      <c r="Q30" s="25">
        <v>322</v>
      </c>
      <c r="R30" s="25">
        <v>312</v>
      </c>
      <c r="S30" s="25">
        <v>315</v>
      </c>
      <c r="T30" s="25">
        <v>331</v>
      </c>
      <c r="U30" s="6" t="s">
        <v>126</v>
      </c>
    </row>
    <row r="31" spans="1:21" ht="16.5" customHeight="1">
      <c r="A31" s="10">
        <v>29</v>
      </c>
      <c r="B31" s="26">
        <v>3</v>
      </c>
      <c r="C31" s="26">
        <v>9</v>
      </c>
      <c r="D31" s="25">
        <v>20</v>
      </c>
      <c r="E31" s="25">
        <v>288</v>
      </c>
      <c r="F31" s="25">
        <v>127</v>
      </c>
      <c r="G31" s="25">
        <v>128</v>
      </c>
      <c r="H31" s="25">
        <v>138</v>
      </c>
      <c r="I31" s="25">
        <v>144</v>
      </c>
      <c r="J31" s="25">
        <v>151</v>
      </c>
      <c r="K31" s="25">
        <v>165</v>
      </c>
      <c r="L31" s="25">
        <v>166</v>
      </c>
      <c r="M31" s="25">
        <v>171</v>
      </c>
      <c r="N31" s="25">
        <v>173</v>
      </c>
      <c r="O31" s="25">
        <v>170</v>
      </c>
      <c r="P31" s="25">
        <v>175</v>
      </c>
      <c r="Q31" s="25">
        <v>178</v>
      </c>
      <c r="R31" s="25">
        <v>173</v>
      </c>
      <c r="S31" s="25">
        <v>170</v>
      </c>
      <c r="T31" s="25">
        <v>166</v>
      </c>
      <c r="U31" s="6" t="s">
        <v>127</v>
      </c>
    </row>
    <row r="32" spans="1:21" ht="16.5" customHeight="1">
      <c r="A32" s="10">
        <v>30</v>
      </c>
      <c r="B32" s="26">
        <v>4</v>
      </c>
      <c r="C32" s="26">
        <v>9</v>
      </c>
      <c r="D32" s="25">
        <v>25</v>
      </c>
      <c r="E32" s="25">
        <v>270</v>
      </c>
      <c r="F32" s="25">
        <v>197</v>
      </c>
      <c r="G32" s="25">
        <v>208</v>
      </c>
      <c r="H32" s="25">
        <v>233</v>
      </c>
      <c r="I32" s="25">
        <v>252</v>
      </c>
      <c r="J32" s="25">
        <v>250</v>
      </c>
      <c r="K32" s="25">
        <v>257</v>
      </c>
      <c r="L32" s="25">
        <v>263</v>
      </c>
      <c r="M32" s="25">
        <v>261</v>
      </c>
      <c r="N32" s="25">
        <v>251</v>
      </c>
      <c r="O32" s="25">
        <v>246</v>
      </c>
      <c r="P32" s="25">
        <v>254</v>
      </c>
      <c r="Q32" s="25">
        <v>274</v>
      </c>
      <c r="R32" s="25">
        <v>268</v>
      </c>
      <c r="S32" s="25">
        <v>260</v>
      </c>
      <c r="T32" s="25">
        <v>250</v>
      </c>
      <c r="U32" s="6" t="s">
        <v>128</v>
      </c>
    </row>
    <row r="33" spans="1:21" ht="16.5" customHeight="1">
      <c r="A33" s="10">
        <v>31</v>
      </c>
      <c r="B33" s="26">
        <v>5</v>
      </c>
      <c r="C33" s="26">
        <v>7</v>
      </c>
      <c r="D33" s="25">
        <v>36</v>
      </c>
      <c r="E33" s="25">
        <v>354</v>
      </c>
      <c r="F33" s="25">
        <v>245</v>
      </c>
      <c r="G33" s="25">
        <v>253</v>
      </c>
      <c r="H33" s="25">
        <v>267</v>
      </c>
      <c r="I33" s="25">
        <v>279</v>
      </c>
      <c r="J33" s="25">
        <v>282</v>
      </c>
      <c r="K33" s="25">
        <v>280</v>
      </c>
      <c r="L33" s="25">
        <v>283</v>
      </c>
      <c r="M33" s="25">
        <v>280</v>
      </c>
      <c r="N33" s="25">
        <v>278</v>
      </c>
      <c r="O33" s="25">
        <v>280</v>
      </c>
      <c r="P33" s="25">
        <v>286</v>
      </c>
      <c r="Q33" s="25">
        <v>304</v>
      </c>
      <c r="R33" s="25">
        <v>295</v>
      </c>
      <c r="S33" s="25">
        <v>297</v>
      </c>
      <c r="T33" s="25">
        <v>283</v>
      </c>
      <c r="U33" s="6" t="s">
        <v>129</v>
      </c>
    </row>
    <row r="34" spans="1:21" ht="16.5" customHeight="1">
      <c r="A34" s="10">
        <v>32</v>
      </c>
      <c r="B34" s="26">
        <v>4</v>
      </c>
      <c r="C34" s="26">
        <v>0</v>
      </c>
      <c r="D34" s="25">
        <v>49</v>
      </c>
      <c r="E34" s="25">
        <v>275</v>
      </c>
      <c r="F34" s="25">
        <v>187</v>
      </c>
      <c r="G34" s="25">
        <v>187</v>
      </c>
      <c r="H34" s="25">
        <v>204</v>
      </c>
      <c r="I34" s="25">
        <v>233</v>
      </c>
      <c r="J34" s="25">
        <v>234</v>
      </c>
      <c r="K34" s="25">
        <v>222</v>
      </c>
      <c r="L34" s="25">
        <v>214</v>
      </c>
      <c r="M34" s="25">
        <v>204</v>
      </c>
      <c r="N34" s="25">
        <v>204</v>
      </c>
      <c r="O34" s="25">
        <v>205</v>
      </c>
      <c r="P34" s="25">
        <v>219</v>
      </c>
      <c r="Q34" s="25">
        <v>240</v>
      </c>
      <c r="R34" s="25">
        <v>234</v>
      </c>
      <c r="S34" s="25">
        <v>229</v>
      </c>
      <c r="T34" s="25">
        <v>220</v>
      </c>
      <c r="U34" s="6" t="s">
        <v>130</v>
      </c>
    </row>
    <row r="35" spans="1:21" ht="16.5" customHeight="1">
      <c r="A35" s="10">
        <v>33</v>
      </c>
      <c r="B35" s="26">
        <v>6</v>
      </c>
      <c r="C35" s="26">
        <v>5</v>
      </c>
      <c r="D35" s="25">
        <v>30</v>
      </c>
      <c r="E35" s="25">
        <v>390</v>
      </c>
      <c r="F35" s="25">
        <v>272</v>
      </c>
      <c r="G35" s="25">
        <v>283</v>
      </c>
      <c r="H35" s="25">
        <v>295</v>
      </c>
      <c r="I35" s="25">
        <v>300</v>
      </c>
      <c r="J35" s="25">
        <v>303</v>
      </c>
      <c r="K35" s="25">
        <v>307</v>
      </c>
      <c r="L35" s="25">
        <v>315</v>
      </c>
      <c r="M35" s="34">
        <v>314</v>
      </c>
      <c r="N35" s="34">
        <v>312</v>
      </c>
      <c r="O35" s="25">
        <v>314</v>
      </c>
      <c r="P35" s="25">
        <v>316</v>
      </c>
      <c r="Q35" s="25">
        <v>332</v>
      </c>
      <c r="R35" s="25">
        <v>322</v>
      </c>
      <c r="S35" s="25">
        <v>328</v>
      </c>
      <c r="T35" s="25">
        <v>311</v>
      </c>
      <c r="U35" s="6" t="s">
        <v>131</v>
      </c>
    </row>
    <row r="36" spans="1:21" ht="16.5" customHeight="1">
      <c r="A36" s="10">
        <v>34</v>
      </c>
      <c r="B36" s="26">
        <v>7</v>
      </c>
      <c r="C36" s="26">
        <v>1</v>
      </c>
      <c r="D36" s="25">
        <v>30</v>
      </c>
      <c r="E36" s="25">
        <v>322</v>
      </c>
      <c r="F36" s="25">
        <v>340</v>
      </c>
      <c r="G36" s="25">
        <v>371</v>
      </c>
      <c r="H36" s="25">
        <v>392</v>
      </c>
      <c r="I36" s="25">
        <v>398</v>
      </c>
      <c r="J36" s="25">
        <v>392</v>
      </c>
      <c r="K36" s="24">
        <v>387</v>
      </c>
      <c r="L36" s="24">
        <v>390</v>
      </c>
      <c r="M36" s="34">
        <v>376</v>
      </c>
      <c r="N36" s="34">
        <v>373</v>
      </c>
      <c r="O36" s="25">
        <v>368</v>
      </c>
      <c r="P36" s="25">
        <v>370</v>
      </c>
      <c r="Q36" s="25">
        <v>388</v>
      </c>
      <c r="R36" s="25">
        <v>362</v>
      </c>
      <c r="S36" s="25">
        <v>368</v>
      </c>
      <c r="T36" s="25">
        <v>365</v>
      </c>
      <c r="U36" s="6" t="s">
        <v>132</v>
      </c>
    </row>
    <row r="37" spans="1:21" ht="16.5" customHeight="1">
      <c r="A37" s="10">
        <v>35</v>
      </c>
      <c r="B37" s="26">
        <v>6</v>
      </c>
      <c r="C37" s="26">
        <v>1</v>
      </c>
      <c r="D37" s="25">
        <v>29</v>
      </c>
      <c r="E37" s="25">
        <v>247</v>
      </c>
      <c r="F37" s="25">
        <v>300</v>
      </c>
      <c r="G37" s="25">
        <v>323</v>
      </c>
      <c r="H37" s="25">
        <v>353</v>
      </c>
      <c r="I37" s="25">
        <v>380</v>
      </c>
      <c r="J37" s="25">
        <v>380</v>
      </c>
      <c r="K37" s="25">
        <v>379</v>
      </c>
      <c r="L37" s="25">
        <v>403</v>
      </c>
      <c r="M37" s="34">
        <v>387</v>
      </c>
      <c r="N37" s="34">
        <v>399</v>
      </c>
      <c r="O37" s="25">
        <v>392</v>
      </c>
      <c r="P37" s="25">
        <v>383</v>
      </c>
      <c r="Q37" s="25">
        <v>409</v>
      </c>
      <c r="R37" s="25">
        <v>392</v>
      </c>
      <c r="S37" s="25">
        <v>422</v>
      </c>
      <c r="T37" s="25">
        <v>423</v>
      </c>
      <c r="U37" s="6" t="s">
        <v>133</v>
      </c>
    </row>
    <row r="38" spans="1:21" ht="16.5" customHeight="1">
      <c r="A38" s="10">
        <v>36</v>
      </c>
      <c r="B38" s="26">
        <v>5</v>
      </c>
      <c r="C38" s="26">
        <v>8</v>
      </c>
      <c r="D38" s="25">
        <v>28</v>
      </c>
      <c r="E38" s="25">
        <v>230</v>
      </c>
      <c r="F38" s="25">
        <v>238</v>
      </c>
      <c r="G38" s="25">
        <v>255</v>
      </c>
      <c r="H38" s="25">
        <v>269</v>
      </c>
      <c r="I38" s="25">
        <v>272</v>
      </c>
      <c r="J38" s="25">
        <v>272</v>
      </c>
      <c r="K38" s="25">
        <v>280</v>
      </c>
      <c r="L38" s="25">
        <v>288</v>
      </c>
      <c r="M38" s="34">
        <v>278</v>
      </c>
      <c r="N38" s="34">
        <v>288</v>
      </c>
      <c r="O38" s="25">
        <v>295</v>
      </c>
      <c r="P38" s="25">
        <v>290</v>
      </c>
      <c r="Q38" s="25">
        <v>307</v>
      </c>
      <c r="R38" s="25">
        <v>284</v>
      </c>
      <c r="S38" s="25">
        <v>288</v>
      </c>
      <c r="T38" s="25">
        <v>282</v>
      </c>
      <c r="U38" s="6" t="s">
        <v>134</v>
      </c>
    </row>
    <row r="39" spans="1:21" ht="16.5" customHeight="1">
      <c r="A39" s="10">
        <v>37</v>
      </c>
      <c r="B39" s="26">
        <v>6</v>
      </c>
      <c r="C39" s="26">
        <v>2</v>
      </c>
      <c r="D39" s="25">
        <v>29</v>
      </c>
      <c r="E39" s="25">
        <v>252</v>
      </c>
      <c r="F39" s="25">
        <v>319</v>
      </c>
      <c r="G39" s="25">
        <v>343</v>
      </c>
      <c r="H39" s="25">
        <v>378</v>
      </c>
      <c r="I39" s="25">
        <v>412</v>
      </c>
      <c r="J39" s="25">
        <v>412</v>
      </c>
      <c r="K39" s="25">
        <v>408</v>
      </c>
      <c r="L39" s="25">
        <v>438</v>
      </c>
      <c r="M39" s="34">
        <v>419</v>
      </c>
      <c r="N39" s="34">
        <v>431</v>
      </c>
      <c r="O39" s="25">
        <v>422</v>
      </c>
      <c r="P39" s="25">
        <v>411</v>
      </c>
      <c r="Q39" s="25">
        <v>440</v>
      </c>
      <c r="R39" s="25">
        <v>425</v>
      </c>
      <c r="S39" s="25">
        <v>463</v>
      </c>
      <c r="T39" s="25">
        <v>466</v>
      </c>
      <c r="U39" s="6" t="s">
        <v>135</v>
      </c>
    </row>
    <row r="40" spans="1:21" ht="16.5" customHeight="1">
      <c r="A40" s="10">
        <v>38</v>
      </c>
      <c r="B40" s="26">
        <v>7</v>
      </c>
      <c r="C40" s="26">
        <v>6</v>
      </c>
      <c r="D40" s="25">
        <v>28</v>
      </c>
      <c r="E40" s="25">
        <v>295</v>
      </c>
      <c r="F40" s="25">
        <v>375</v>
      </c>
      <c r="G40" s="25">
        <v>392</v>
      </c>
      <c r="H40" s="25">
        <v>411</v>
      </c>
      <c r="I40" s="25">
        <v>427</v>
      </c>
      <c r="J40" s="25">
        <v>425</v>
      </c>
      <c r="K40" s="25">
        <v>420</v>
      </c>
      <c r="L40" s="25">
        <v>427</v>
      </c>
      <c r="M40" s="34">
        <v>411</v>
      </c>
      <c r="N40" s="34">
        <v>421</v>
      </c>
      <c r="O40" s="25">
        <v>420</v>
      </c>
      <c r="P40" s="25">
        <v>427</v>
      </c>
      <c r="Q40" s="25">
        <v>455</v>
      </c>
      <c r="R40" s="25">
        <v>431</v>
      </c>
      <c r="S40" s="25">
        <v>432</v>
      </c>
      <c r="T40" s="25">
        <v>425</v>
      </c>
      <c r="U40" s="6" t="s">
        <v>136</v>
      </c>
    </row>
    <row r="41" spans="1:21" ht="16.5" customHeight="1">
      <c r="A41" s="10">
        <v>39</v>
      </c>
      <c r="B41" s="26">
        <v>5</v>
      </c>
      <c r="C41" s="26">
        <v>0</v>
      </c>
      <c r="D41" s="25">
        <v>21</v>
      </c>
      <c r="E41" s="25">
        <v>242</v>
      </c>
      <c r="F41" s="25">
        <v>278</v>
      </c>
      <c r="G41" s="25">
        <v>311</v>
      </c>
      <c r="H41" s="25">
        <v>336</v>
      </c>
      <c r="I41" s="25">
        <v>364</v>
      </c>
      <c r="J41" s="25">
        <v>369</v>
      </c>
      <c r="K41" s="25">
        <v>363</v>
      </c>
      <c r="L41" s="25">
        <v>370</v>
      </c>
      <c r="M41" s="34">
        <v>356</v>
      </c>
      <c r="N41" s="34">
        <v>364</v>
      </c>
      <c r="O41" s="25">
        <v>368</v>
      </c>
      <c r="P41" s="25">
        <v>351</v>
      </c>
      <c r="Q41" s="25">
        <v>376</v>
      </c>
      <c r="R41" s="25">
        <v>352</v>
      </c>
      <c r="S41" s="25">
        <v>382</v>
      </c>
      <c r="T41" s="25">
        <v>383</v>
      </c>
      <c r="U41" s="6" t="s">
        <v>137</v>
      </c>
    </row>
    <row r="42" spans="1:21" ht="16.5" customHeight="1">
      <c r="A42" s="10">
        <v>40</v>
      </c>
      <c r="B42" s="26">
        <v>5</v>
      </c>
      <c r="C42" s="26">
        <v>8</v>
      </c>
      <c r="D42" s="25">
        <v>22</v>
      </c>
      <c r="E42" s="25">
        <v>270</v>
      </c>
      <c r="F42" s="25">
        <v>313</v>
      </c>
      <c r="G42" s="25">
        <v>357</v>
      </c>
      <c r="H42" s="25">
        <v>384</v>
      </c>
      <c r="I42" s="25">
        <v>429</v>
      </c>
      <c r="J42" s="25">
        <v>420</v>
      </c>
      <c r="K42" s="25">
        <v>409</v>
      </c>
      <c r="L42" s="25">
        <v>415</v>
      </c>
      <c r="M42" s="34">
        <v>384</v>
      </c>
      <c r="N42" s="34">
        <v>387</v>
      </c>
      <c r="O42" s="25">
        <v>384</v>
      </c>
      <c r="P42" s="25">
        <v>356</v>
      </c>
      <c r="Q42" s="25">
        <v>375</v>
      </c>
      <c r="R42" s="25">
        <v>350</v>
      </c>
      <c r="S42" s="25">
        <v>395</v>
      </c>
      <c r="T42" s="25">
        <v>392</v>
      </c>
      <c r="U42" s="6" t="s">
        <v>138</v>
      </c>
    </row>
    <row r="43" spans="1:21" ht="16.5" customHeight="1">
      <c r="A43" s="10">
        <v>41</v>
      </c>
      <c r="B43" s="26">
        <v>2</v>
      </c>
      <c r="C43" s="26">
        <v>0</v>
      </c>
      <c r="D43" s="25">
        <v>9</v>
      </c>
      <c r="E43" s="25">
        <v>120</v>
      </c>
      <c r="F43" s="25">
        <v>110</v>
      </c>
      <c r="G43" s="25">
        <v>121</v>
      </c>
      <c r="H43" s="25">
        <v>128</v>
      </c>
      <c r="I43" s="25">
        <v>133</v>
      </c>
      <c r="J43" s="25">
        <v>129</v>
      </c>
      <c r="K43" s="25">
        <v>133</v>
      </c>
      <c r="L43" s="25">
        <v>134</v>
      </c>
      <c r="M43" s="34">
        <v>131</v>
      </c>
      <c r="N43" s="34">
        <v>136</v>
      </c>
      <c r="O43" s="25">
        <v>136</v>
      </c>
      <c r="P43" s="25">
        <v>132</v>
      </c>
      <c r="Q43" s="25">
        <v>144</v>
      </c>
      <c r="R43" s="25">
        <v>143</v>
      </c>
      <c r="S43" s="25">
        <v>165</v>
      </c>
      <c r="T43" s="25">
        <v>171</v>
      </c>
      <c r="U43" s="6" t="s">
        <v>139</v>
      </c>
    </row>
    <row r="44" spans="1:21" ht="16.5" customHeight="1">
      <c r="A44" s="10">
        <v>42</v>
      </c>
      <c r="B44" s="26">
        <v>5</v>
      </c>
      <c r="C44" s="26">
        <v>4</v>
      </c>
      <c r="D44" s="25">
        <v>24</v>
      </c>
      <c r="E44" s="25">
        <v>263</v>
      </c>
      <c r="F44" s="25">
        <v>311</v>
      </c>
      <c r="G44" s="25">
        <v>344</v>
      </c>
      <c r="H44" s="25">
        <v>374</v>
      </c>
      <c r="I44" s="25">
        <v>398</v>
      </c>
      <c r="J44" s="25">
        <v>414</v>
      </c>
      <c r="K44" s="25">
        <v>409</v>
      </c>
      <c r="L44" s="25">
        <v>419</v>
      </c>
      <c r="M44" s="34">
        <v>412</v>
      </c>
      <c r="N44" s="34">
        <v>424</v>
      </c>
      <c r="O44" s="25">
        <v>432</v>
      </c>
      <c r="P44" s="25">
        <v>419</v>
      </c>
      <c r="Q44" s="25">
        <v>452</v>
      </c>
      <c r="R44" s="25">
        <v>421</v>
      </c>
      <c r="S44" s="25">
        <v>444</v>
      </c>
      <c r="T44" s="25">
        <v>447</v>
      </c>
      <c r="U44" s="6" t="s">
        <v>140</v>
      </c>
    </row>
    <row r="45" spans="1:21" ht="16.5" customHeight="1">
      <c r="A45" s="10">
        <v>43</v>
      </c>
      <c r="B45" s="26">
        <v>5</v>
      </c>
      <c r="C45" s="26">
        <v>4</v>
      </c>
      <c r="D45" s="25">
        <v>25</v>
      </c>
      <c r="E45" s="25">
        <v>258</v>
      </c>
      <c r="F45" s="25">
        <v>329</v>
      </c>
      <c r="G45" s="25">
        <v>375</v>
      </c>
      <c r="H45" s="25">
        <v>397</v>
      </c>
      <c r="I45" s="25">
        <v>409</v>
      </c>
      <c r="J45" s="25">
        <v>417</v>
      </c>
      <c r="K45" s="25">
        <v>412</v>
      </c>
      <c r="L45" s="25">
        <v>414</v>
      </c>
      <c r="M45" s="34">
        <v>396</v>
      </c>
      <c r="N45" s="34">
        <v>402</v>
      </c>
      <c r="O45" s="25">
        <v>403</v>
      </c>
      <c r="P45" s="25">
        <v>408</v>
      </c>
      <c r="Q45" s="25">
        <v>433</v>
      </c>
      <c r="R45" s="25">
        <v>405</v>
      </c>
      <c r="S45" s="25">
        <v>412</v>
      </c>
      <c r="T45" s="25">
        <v>401</v>
      </c>
      <c r="U45" s="6" t="s">
        <v>141</v>
      </c>
    </row>
    <row r="46" spans="1:21" ht="16.5" customHeight="1">
      <c r="A46" s="10">
        <v>44</v>
      </c>
      <c r="B46" s="26">
        <v>7</v>
      </c>
      <c r="C46" s="26">
        <v>6</v>
      </c>
      <c r="D46" s="25">
        <v>40</v>
      </c>
      <c r="E46" s="25">
        <v>433</v>
      </c>
      <c r="F46" s="25">
        <v>434</v>
      </c>
      <c r="G46" s="25">
        <v>509</v>
      </c>
      <c r="H46" s="25">
        <v>525</v>
      </c>
      <c r="I46" s="25">
        <v>555</v>
      </c>
      <c r="J46" s="25">
        <v>564</v>
      </c>
      <c r="K46" s="25">
        <v>549</v>
      </c>
      <c r="L46" s="25">
        <v>548</v>
      </c>
      <c r="M46" s="34">
        <v>522</v>
      </c>
      <c r="N46" s="34">
        <v>527</v>
      </c>
      <c r="O46" s="25">
        <v>530</v>
      </c>
      <c r="P46" s="25">
        <v>521</v>
      </c>
      <c r="Q46" s="25">
        <v>548</v>
      </c>
      <c r="R46" s="25">
        <v>513</v>
      </c>
      <c r="S46" s="25">
        <v>514</v>
      </c>
      <c r="T46" s="25">
        <v>513</v>
      </c>
      <c r="U46" s="6" t="s">
        <v>142</v>
      </c>
    </row>
    <row r="47" spans="1:21" ht="16.5" customHeight="1">
      <c r="A47" s="10">
        <v>45</v>
      </c>
      <c r="B47" s="26">
        <v>4</v>
      </c>
      <c r="C47" s="26">
        <v>1</v>
      </c>
      <c r="D47" s="25">
        <v>16</v>
      </c>
      <c r="E47" s="25">
        <v>161</v>
      </c>
      <c r="F47" s="25">
        <v>260</v>
      </c>
      <c r="G47" s="25">
        <v>257</v>
      </c>
      <c r="H47" s="25">
        <v>264</v>
      </c>
      <c r="I47" s="25">
        <v>272</v>
      </c>
      <c r="J47" s="25">
        <v>270</v>
      </c>
      <c r="K47" s="25">
        <v>272</v>
      </c>
      <c r="L47" s="25">
        <v>283</v>
      </c>
      <c r="M47" s="34">
        <v>273</v>
      </c>
      <c r="N47" s="34">
        <v>275</v>
      </c>
      <c r="O47" s="25">
        <v>282</v>
      </c>
      <c r="P47" s="25">
        <v>288</v>
      </c>
      <c r="Q47" s="25">
        <v>314</v>
      </c>
      <c r="R47" s="25">
        <v>296</v>
      </c>
      <c r="S47" s="25">
        <v>303</v>
      </c>
      <c r="T47" s="25">
        <v>291</v>
      </c>
      <c r="U47" s="6" t="s">
        <v>143</v>
      </c>
    </row>
    <row r="48" spans="1:21" ht="16.5" customHeight="1">
      <c r="A48" s="10">
        <v>46</v>
      </c>
      <c r="B48" s="26">
        <v>5</v>
      </c>
      <c r="C48" s="26">
        <v>0</v>
      </c>
      <c r="D48" s="25">
        <v>23</v>
      </c>
      <c r="E48" s="25">
        <v>231</v>
      </c>
      <c r="F48" s="25">
        <v>320</v>
      </c>
      <c r="G48" s="25">
        <v>381</v>
      </c>
      <c r="H48" s="25">
        <v>413</v>
      </c>
      <c r="I48" s="25">
        <v>419</v>
      </c>
      <c r="J48" s="25">
        <v>432</v>
      </c>
      <c r="K48" s="25">
        <v>428</v>
      </c>
      <c r="L48" s="25">
        <v>427</v>
      </c>
      <c r="M48" s="34">
        <v>409</v>
      </c>
      <c r="N48" s="34">
        <v>417</v>
      </c>
      <c r="O48" s="25">
        <v>413</v>
      </c>
      <c r="P48" s="25">
        <v>423</v>
      </c>
      <c r="Q48" s="25">
        <v>448</v>
      </c>
      <c r="R48" s="25">
        <v>417</v>
      </c>
      <c r="S48" s="25">
        <v>427</v>
      </c>
      <c r="T48" s="25">
        <v>412</v>
      </c>
      <c r="U48" s="6" t="s">
        <v>144</v>
      </c>
    </row>
    <row r="49" spans="1:21" ht="16.5" customHeight="1">
      <c r="A49" s="10">
        <v>47</v>
      </c>
      <c r="B49" s="26">
        <v>4</v>
      </c>
      <c r="C49" s="26">
        <v>2</v>
      </c>
      <c r="D49" s="25">
        <v>24</v>
      </c>
      <c r="E49" s="25">
        <v>238</v>
      </c>
      <c r="F49" s="25">
        <v>224</v>
      </c>
      <c r="G49" s="25">
        <v>234</v>
      </c>
      <c r="H49" s="25">
        <v>247</v>
      </c>
      <c r="I49" s="25">
        <v>257</v>
      </c>
      <c r="J49" s="25">
        <v>258</v>
      </c>
      <c r="K49" s="25">
        <v>261</v>
      </c>
      <c r="L49" s="25">
        <v>257</v>
      </c>
      <c r="M49" s="34">
        <v>251</v>
      </c>
      <c r="N49" s="34">
        <v>254</v>
      </c>
      <c r="O49" s="25">
        <v>251</v>
      </c>
      <c r="P49" s="25">
        <v>244</v>
      </c>
      <c r="Q49" s="25">
        <v>254</v>
      </c>
      <c r="R49" s="25">
        <v>244</v>
      </c>
      <c r="S49" s="25">
        <v>246</v>
      </c>
      <c r="T49" s="25">
        <v>242</v>
      </c>
      <c r="U49" s="6" t="s">
        <v>145</v>
      </c>
    </row>
    <row r="50" spans="1:21" ht="16.5" customHeight="1">
      <c r="A50" s="10">
        <v>48</v>
      </c>
      <c r="B50" s="26">
        <v>7</v>
      </c>
      <c r="C50" s="26">
        <v>7</v>
      </c>
      <c r="D50" s="25">
        <v>28</v>
      </c>
      <c r="E50" s="25">
        <v>392</v>
      </c>
      <c r="F50" s="25">
        <v>212</v>
      </c>
      <c r="G50" s="25">
        <v>216</v>
      </c>
      <c r="H50" s="25">
        <v>228</v>
      </c>
      <c r="I50" s="25">
        <v>231</v>
      </c>
      <c r="J50" s="25">
        <v>244</v>
      </c>
      <c r="K50" s="25">
        <v>255</v>
      </c>
      <c r="L50" s="25">
        <v>254</v>
      </c>
      <c r="M50" s="34">
        <v>251</v>
      </c>
      <c r="N50" s="34">
        <v>262</v>
      </c>
      <c r="O50" s="25">
        <v>262</v>
      </c>
      <c r="P50" s="25">
        <v>259</v>
      </c>
      <c r="Q50" s="25">
        <v>267</v>
      </c>
      <c r="R50" s="25">
        <v>261</v>
      </c>
      <c r="S50" s="25">
        <v>260</v>
      </c>
      <c r="T50" s="25">
        <v>252</v>
      </c>
      <c r="U50" s="6" t="s">
        <v>146</v>
      </c>
    </row>
    <row r="51" spans="1:21" ht="16.5" customHeight="1">
      <c r="A51" s="10">
        <v>49</v>
      </c>
      <c r="B51" s="26">
        <v>8</v>
      </c>
      <c r="C51" s="26">
        <v>6</v>
      </c>
      <c r="D51" s="25">
        <v>29</v>
      </c>
      <c r="E51" s="25">
        <v>419</v>
      </c>
      <c r="F51" s="25">
        <v>202</v>
      </c>
      <c r="G51" s="25">
        <v>201</v>
      </c>
      <c r="H51" s="25">
        <v>213</v>
      </c>
      <c r="I51" s="25">
        <v>214</v>
      </c>
      <c r="J51" s="25">
        <v>228</v>
      </c>
      <c r="K51" s="25">
        <v>240</v>
      </c>
      <c r="L51" s="25">
        <v>238</v>
      </c>
      <c r="M51" s="34">
        <v>238</v>
      </c>
      <c r="N51" s="34">
        <v>249</v>
      </c>
      <c r="O51" s="25">
        <v>247</v>
      </c>
      <c r="P51" s="25">
        <v>240</v>
      </c>
      <c r="Q51" s="25">
        <v>243</v>
      </c>
      <c r="R51" s="25">
        <v>240</v>
      </c>
      <c r="S51" s="25">
        <v>238</v>
      </c>
      <c r="T51" s="25">
        <v>231</v>
      </c>
      <c r="U51" s="6" t="s">
        <v>147</v>
      </c>
    </row>
    <row r="52" spans="1:21" ht="16.5" customHeight="1">
      <c r="A52" s="10">
        <v>50</v>
      </c>
      <c r="B52" s="26">
        <v>3</v>
      </c>
      <c r="C52" s="26">
        <v>7</v>
      </c>
      <c r="D52" s="25">
        <v>21</v>
      </c>
      <c r="E52" s="25">
        <v>273</v>
      </c>
      <c r="F52" s="25">
        <v>259</v>
      </c>
      <c r="G52" s="25">
        <v>283</v>
      </c>
      <c r="H52" s="25">
        <v>295</v>
      </c>
      <c r="I52" s="25">
        <v>305</v>
      </c>
      <c r="J52" s="25">
        <v>315</v>
      </c>
      <c r="K52" s="25">
        <v>323</v>
      </c>
      <c r="L52" s="25">
        <v>327</v>
      </c>
      <c r="M52" s="34">
        <v>310</v>
      </c>
      <c r="N52" s="34">
        <v>319</v>
      </c>
      <c r="O52" s="25">
        <v>332</v>
      </c>
      <c r="P52" s="25">
        <v>349</v>
      </c>
      <c r="Q52" s="25">
        <v>376</v>
      </c>
      <c r="R52" s="25">
        <v>354</v>
      </c>
      <c r="S52" s="25">
        <v>359</v>
      </c>
      <c r="T52" s="25">
        <v>351</v>
      </c>
      <c r="U52" s="6" t="s">
        <v>148</v>
      </c>
    </row>
    <row r="53" spans="1:21" ht="16.5" customHeight="1">
      <c r="A53" s="10">
        <v>51</v>
      </c>
      <c r="B53" s="26">
        <v>7</v>
      </c>
      <c r="C53" s="26">
        <v>1</v>
      </c>
      <c r="D53" s="25">
        <v>28</v>
      </c>
      <c r="E53" s="25">
        <v>304</v>
      </c>
      <c r="F53" s="25">
        <v>332</v>
      </c>
      <c r="G53" s="25">
        <v>357</v>
      </c>
      <c r="H53" s="25">
        <v>373</v>
      </c>
      <c r="I53" s="25">
        <v>388</v>
      </c>
      <c r="J53" s="25">
        <v>392</v>
      </c>
      <c r="K53" s="25">
        <v>399</v>
      </c>
      <c r="L53" s="25">
        <v>404</v>
      </c>
      <c r="M53" s="34">
        <v>388</v>
      </c>
      <c r="N53" s="34">
        <v>394</v>
      </c>
      <c r="O53" s="25">
        <v>396</v>
      </c>
      <c r="P53" s="25">
        <v>403</v>
      </c>
      <c r="Q53" s="25">
        <v>428</v>
      </c>
      <c r="R53" s="25">
        <v>403</v>
      </c>
      <c r="S53" s="25">
        <v>405</v>
      </c>
      <c r="T53" s="25">
        <v>392</v>
      </c>
      <c r="U53" s="6" t="s">
        <v>149</v>
      </c>
    </row>
    <row r="54" spans="1:21" s="18" customFormat="1" ht="16.5" customHeight="1">
      <c r="A54" s="13">
        <v>52</v>
      </c>
      <c r="B54" s="22">
        <v>4</v>
      </c>
      <c r="C54" s="22">
        <v>6</v>
      </c>
      <c r="D54" s="27">
        <v>34</v>
      </c>
      <c r="E54" s="27">
        <v>334</v>
      </c>
      <c r="F54" s="27">
        <v>361</v>
      </c>
      <c r="G54" s="27">
        <v>477</v>
      </c>
      <c r="H54" s="27">
        <v>485</v>
      </c>
      <c r="I54" s="27">
        <v>488</v>
      </c>
      <c r="J54" s="27">
        <v>437</v>
      </c>
      <c r="K54" s="27">
        <v>425</v>
      </c>
      <c r="L54" s="27">
        <v>410</v>
      </c>
      <c r="M54" s="33">
        <v>396</v>
      </c>
      <c r="N54" s="33">
        <v>411</v>
      </c>
      <c r="O54" s="27">
        <v>449</v>
      </c>
      <c r="P54" s="27">
        <v>427</v>
      </c>
      <c r="Q54" s="27">
        <v>461</v>
      </c>
      <c r="R54" s="27">
        <v>418</v>
      </c>
      <c r="S54" s="27">
        <v>438</v>
      </c>
      <c r="T54" s="27">
        <v>397</v>
      </c>
      <c r="U54" s="6" t="s">
        <v>150</v>
      </c>
    </row>
    <row r="55" spans="1:21" s="18" customFormat="1" ht="16.5" customHeight="1">
      <c r="A55" s="13">
        <v>53</v>
      </c>
      <c r="B55" s="22">
        <v>7</v>
      </c>
      <c r="C55" s="22">
        <v>3</v>
      </c>
      <c r="D55" s="27">
        <v>40</v>
      </c>
      <c r="E55" s="27">
        <v>252</v>
      </c>
      <c r="F55" s="27">
        <v>768</v>
      </c>
      <c r="G55" s="27">
        <v>873</v>
      </c>
      <c r="H55" s="27">
        <v>871</v>
      </c>
      <c r="I55" s="27">
        <v>874</v>
      </c>
      <c r="J55" s="27">
        <v>880</v>
      </c>
      <c r="K55" s="27">
        <v>866</v>
      </c>
      <c r="L55" s="27">
        <v>892</v>
      </c>
      <c r="M55" s="33">
        <v>839</v>
      </c>
      <c r="N55" s="33">
        <v>855</v>
      </c>
      <c r="O55" s="27">
        <v>845</v>
      </c>
      <c r="P55" s="27">
        <v>820</v>
      </c>
      <c r="Q55" s="27">
        <v>886</v>
      </c>
      <c r="R55" s="27">
        <v>847</v>
      </c>
      <c r="S55" s="27">
        <v>849</v>
      </c>
      <c r="T55" s="27">
        <v>773</v>
      </c>
      <c r="U55" s="6" t="s">
        <v>151</v>
      </c>
    </row>
    <row r="56" spans="1:21" s="21" customFormat="1" ht="16.5" customHeight="1">
      <c r="A56" s="14">
        <v>54</v>
      </c>
      <c r="B56" s="23">
        <v>8</v>
      </c>
      <c r="C56" s="23">
        <v>2</v>
      </c>
      <c r="D56" s="28">
        <v>42</v>
      </c>
      <c r="E56" s="28">
        <v>254</v>
      </c>
      <c r="F56" s="28">
        <v>720</v>
      </c>
      <c r="G56" s="28">
        <v>795</v>
      </c>
      <c r="H56" s="28">
        <v>795</v>
      </c>
      <c r="I56" s="28">
        <v>796</v>
      </c>
      <c r="J56" s="28">
        <v>796</v>
      </c>
      <c r="K56" s="28">
        <v>790</v>
      </c>
      <c r="L56" s="28">
        <v>817</v>
      </c>
      <c r="M56" s="283">
        <v>769</v>
      </c>
      <c r="N56" s="283">
        <v>768</v>
      </c>
      <c r="O56" s="28">
        <v>762</v>
      </c>
      <c r="P56" s="28">
        <v>747</v>
      </c>
      <c r="Q56" s="28">
        <v>807</v>
      </c>
      <c r="R56" s="28">
        <v>769</v>
      </c>
      <c r="S56" s="28">
        <v>780</v>
      </c>
      <c r="T56" s="28">
        <v>725</v>
      </c>
      <c r="U56" s="20" t="s">
        <v>152</v>
      </c>
    </row>
    <row r="57" spans="1:21" ht="16.5" customHeight="1">
      <c r="A57" s="14">
        <v>55</v>
      </c>
      <c r="B57" s="23">
        <v>7</v>
      </c>
      <c r="C57" s="23">
        <v>9</v>
      </c>
      <c r="D57" s="25">
        <v>41</v>
      </c>
      <c r="E57" s="25">
        <v>244</v>
      </c>
      <c r="F57" s="25">
        <v>702</v>
      </c>
      <c r="G57" s="25">
        <v>770</v>
      </c>
      <c r="H57" s="25">
        <v>771</v>
      </c>
      <c r="I57" s="25">
        <v>772</v>
      </c>
      <c r="J57" s="25">
        <v>772</v>
      </c>
      <c r="K57" s="25">
        <v>768</v>
      </c>
      <c r="L57" s="25">
        <v>794</v>
      </c>
      <c r="M57" s="34">
        <v>749</v>
      </c>
      <c r="N57" s="34">
        <v>748</v>
      </c>
      <c r="O57" s="25">
        <v>740</v>
      </c>
      <c r="P57" s="25">
        <v>729</v>
      </c>
      <c r="Q57" s="25">
        <v>787</v>
      </c>
      <c r="R57" s="25">
        <v>745</v>
      </c>
      <c r="S57" s="25">
        <v>757</v>
      </c>
      <c r="T57" s="25">
        <v>706</v>
      </c>
      <c r="U57" s="6" t="s">
        <v>153</v>
      </c>
    </row>
    <row r="58" spans="1:21" ht="16.5" customHeight="1">
      <c r="A58" s="14">
        <v>56</v>
      </c>
      <c r="B58" s="23">
        <v>8</v>
      </c>
      <c r="C58" s="23">
        <v>8</v>
      </c>
      <c r="D58" s="25">
        <v>38</v>
      </c>
      <c r="E58" s="25">
        <v>219</v>
      </c>
      <c r="F58" s="25">
        <v>774</v>
      </c>
      <c r="G58" s="25">
        <v>856</v>
      </c>
      <c r="H58" s="25">
        <v>852</v>
      </c>
      <c r="I58" s="25">
        <v>861</v>
      </c>
      <c r="J58" s="25">
        <v>873</v>
      </c>
      <c r="K58" s="25">
        <v>850</v>
      </c>
      <c r="L58" s="25">
        <v>874</v>
      </c>
      <c r="M58" s="34">
        <v>822</v>
      </c>
      <c r="N58" s="34">
        <v>817</v>
      </c>
      <c r="O58" s="25">
        <v>795</v>
      </c>
      <c r="P58" s="25">
        <v>761</v>
      </c>
      <c r="Q58" s="25">
        <v>824</v>
      </c>
      <c r="R58" s="25">
        <v>811</v>
      </c>
      <c r="S58" s="25">
        <v>806</v>
      </c>
      <c r="T58" s="25">
        <v>736</v>
      </c>
      <c r="U58" s="6" t="s">
        <v>154</v>
      </c>
    </row>
    <row r="59" spans="1:21" s="21" customFormat="1" ht="16.5" customHeight="1">
      <c r="A59" s="14">
        <v>57</v>
      </c>
      <c r="B59" s="26">
        <v>5</v>
      </c>
      <c r="C59" s="26">
        <v>1</v>
      </c>
      <c r="D59" s="28">
        <v>37</v>
      </c>
      <c r="E59" s="28">
        <v>207</v>
      </c>
      <c r="F59" s="28">
        <v>1014</v>
      </c>
      <c r="G59" s="28">
        <v>1196</v>
      </c>
      <c r="H59" s="28">
        <v>1182</v>
      </c>
      <c r="I59" s="28">
        <v>1162</v>
      </c>
      <c r="J59" s="28">
        <v>1183</v>
      </c>
      <c r="K59" s="28">
        <v>1148</v>
      </c>
      <c r="L59" s="28">
        <v>1178</v>
      </c>
      <c r="M59" s="283">
        <v>1103</v>
      </c>
      <c r="N59" s="283">
        <v>1154</v>
      </c>
      <c r="O59" s="28">
        <v>1121</v>
      </c>
      <c r="P59" s="28">
        <v>1063</v>
      </c>
      <c r="Q59" s="28">
        <v>1133</v>
      </c>
      <c r="R59" s="28">
        <v>1075</v>
      </c>
      <c r="S59" s="28">
        <v>1065</v>
      </c>
      <c r="T59" s="28">
        <v>934</v>
      </c>
      <c r="U59" s="20" t="s">
        <v>155</v>
      </c>
    </row>
    <row r="60" spans="1:21" ht="16.5" customHeight="1">
      <c r="A60" s="14">
        <v>58</v>
      </c>
      <c r="B60" s="23">
        <v>5</v>
      </c>
      <c r="C60" s="23">
        <v>4</v>
      </c>
      <c r="D60" s="25">
        <v>34</v>
      </c>
      <c r="E60" s="25">
        <v>325</v>
      </c>
      <c r="F60" s="25">
        <v>607</v>
      </c>
      <c r="G60" s="25">
        <v>777</v>
      </c>
      <c r="H60" s="25">
        <v>767</v>
      </c>
      <c r="I60" s="25">
        <v>864</v>
      </c>
      <c r="J60" s="25">
        <v>862</v>
      </c>
      <c r="K60" s="25">
        <v>837</v>
      </c>
      <c r="L60" s="25">
        <v>889</v>
      </c>
      <c r="M60" s="34">
        <v>841</v>
      </c>
      <c r="N60" s="34">
        <v>883</v>
      </c>
      <c r="O60" s="25">
        <v>907</v>
      </c>
      <c r="P60" s="25">
        <v>890</v>
      </c>
      <c r="Q60" s="25">
        <v>1027</v>
      </c>
      <c r="R60" s="25">
        <v>1027</v>
      </c>
      <c r="S60" s="25">
        <v>1013</v>
      </c>
      <c r="T60" s="25">
        <v>905</v>
      </c>
      <c r="U60" s="6" t="s">
        <v>156</v>
      </c>
    </row>
    <row r="61" spans="1:21" ht="16.5" customHeight="1">
      <c r="A61" s="14">
        <v>59</v>
      </c>
      <c r="B61" s="23">
        <v>9</v>
      </c>
      <c r="C61" s="23">
        <v>0</v>
      </c>
      <c r="D61" s="25">
        <v>43</v>
      </c>
      <c r="E61" s="25">
        <v>325</v>
      </c>
      <c r="F61" s="25">
        <v>446</v>
      </c>
      <c r="G61" s="25">
        <v>490</v>
      </c>
      <c r="H61" s="25">
        <v>513</v>
      </c>
      <c r="I61" s="25">
        <v>529</v>
      </c>
      <c r="J61" s="25">
        <v>535</v>
      </c>
      <c r="K61" s="25">
        <v>534</v>
      </c>
      <c r="L61" s="25">
        <v>521</v>
      </c>
      <c r="M61" s="34">
        <v>493</v>
      </c>
      <c r="N61" s="34">
        <v>507</v>
      </c>
      <c r="O61" s="25">
        <v>514</v>
      </c>
      <c r="P61" s="25">
        <v>507</v>
      </c>
      <c r="Q61" s="25">
        <v>549</v>
      </c>
      <c r="R61" s="25">
        <v>526</v>
      </c>
      <c r="S61" s="25">
        <v>509</v>
      </c>
      <c r="T61" s="25">
        <v>482</v>
      </c>
      <c r="U61" s="15" t="s">
        <v>239</v>
      </c>
    </row>
    <row r="62" spans="1:21" s="18" customFormat="1" ht="16.5" customHeight="1">
      <c r="A62" s="13">
        <v>60</v>
      </c>
      <c r="B62" s="26">
        <v>5</v>
      </c>
      <c r="C62" s="26">
        <v>2</v>
      </c>
      <c r="D62" s="27">
        <v>36</v>
      </c>
      <c r="E62" s="27">
        <v>394</v>
      </c>
      <c r="F62" s="27">
        <v>299</v>
      </c>
      <c r="G62" s="27">
        <v>321</v>
      </c>
      <c r="H62" s="27">
        <v>324</v>
      </c>
      <c r="I62" s="27">
        <v>327</v>
      </c>
      <c r="J62" s="27">
        <v>332</v>
      </c>
      <c r="K62" s="27">
        <v>338</v>
      </c>
      <c r="L62" s="27">
        <v>333</v>
      </c>
      <c r="M62" s="33">
        <v>330</v>
      </c>
      <c r="N62" s="33">
        <v>336</v>
      </c>
      <c r="O62" s="27">
        <v>341</v>
      </c>
      <c r="P62" s="27">
        <v>347</v>
      </c>
      <c r="Q62" s="27">
        <v>370</v>
      </c>
      <c r="R62" s="27">
        <v>353</v>
      </c>
      <c r="S62" s="27">
        <v>343</v>
      </c>
      <c r="T62" s="27">
        <v>344</v>
      </c>
      <c r="U62" s="6" t="s">
        <v>157</v>
      </c>
    </row>
    <row r="63" spans="1:21" ht="16.5" customHeight="1">
      <c r="A63" s="14">
        <v>61</v>
      </c>
      <c r="B63" s="22">
        <v>5</v>
      </c>
      <c r="C63" s="22">
        <v>8</v>
      </c>
      <c r="D63" s="25">
        <v>46</v>
      </c>
      <c r="E63" s="25">
        <v>369</v>
      </c>
      <c r="F63" s="25">
        <v>390</v>
      </c>
      <c r="G63" s="25">
        <v>446</v>
      </c>
      <c r="H63" s="25">
        <v>448</v>
      </c>
      <c r="I63" s="25">
        <v>456</v>
      </c>
      <c r="J63" s="25">
        <v>455</v>
      </c>
      <c r="K63" s="25">
        <v>449</v>
      </c>
      <c r="L63" s="25">
        <v>443</v>
      </c>
      <c r="M63" s="34">
        <v>438</v>
      </c>
      <c r="N63" s="34">
        <v>452</v>
      </c>
      <c r="O63" s="25">
        <v>460</v>
      </c>
      <c r="P63" s="25">
        <v>454</v>
      </c>
      <c r="Q63" s="25">
        <v>481</v>
      </c>
      <c r="R63" s="25">
        <v>461</v>
      </c>
      <c r="S63" s="25">
        <v>441</v>
      </c>
      <c r="T63" s="25">
        <v>441</v>
      </c>
      <c r="U63" s="6" t="s">
        <v>158</v>
      </c>
    </row>
    <row r="64" spans="1:21" ht="16.5" customHeight="1">
      <c r="A64" s="14">
        <v>62</v>
      </c>
      <c r="B64" s="26">
        <v>3</v>
      </c>
      <c r="C64" s="26">
        <v>1</v>
      </c>
      <c r="D64" s="25">
        <v>28</v>
      </c>
      <c r="E64" s="25">
        <v>346</v>
      </c>
      <c r="F64" s="25">
        <v>133</v>
      </c>
      <c r="G64" s="25">
        <v>143</v>
      </c>
      <c r="H64" s="25">
        <v>148</v>
      </c>
      <c r="I64" s="25">
        <v>149</v>
      </c>
      <c r="J64" s="25">
        <v>153</v>
      </c>
      <c r="K64" s="25">
        <v>178</v>
      </c>
      <c r="L64" s="25">
        <v>182</v>
      </c>
      <c r="M64" s="34">
        <v>182</v>
      </c>
      <c r="N64" s="34">
        <v>193</v>
      </c>
      <c r="O64" s="25">
        <v>196</v>
      </c>
      <c r="P64" s="25">
        <v>258</v>
      </c>
      <c r="Q64" s="25">
        <v>317</v>
      </c>
      <c r="R64" s="25">
        <v>286</v>
      </c>
      <c r="S64" s="25">
        <v>271</v>
      </c>
      <c r="T64" s="25">
        <v>285</v>
      </c>
      <c r="U64" s="6" t="s">
        <v>159</v>
      </c>
    </row>
    <row r="65" spans="1:21" ht="16.5" customHeight="1">
      <c r="A65" s="14">
        <v>63</v>
      </c>
      <c r="B65" s="26">
        <v>6</v>
      </c>
      <c r="C65" s="26">
        <v>7</v>
      </c>
      <c r="D65" s="25">
        <v>40</v>
      </c>
      <c r="E65" s="25">
        <v>487</v>
      </c>
      <c r="F65" s="25">
        <v>330</v>
      </c>
      <c r="G65" s="25">
        <v>342</v>
      </c>
      <c r="H65" s="25">
        <v>347</v>
      </c>
      <c r="I65" s="25">
        <v>346</v>
      </c>
      <c r="J65" s="25">
        <v>348</v>
      </c>
      <c r="K65" s="25">
        <v>360</v>
      </c>
      <c r="L65" s="25">
        <v>357</v>
      </c>
      <c r="M65" s="34">
        <v>354</v>
      </c>
      <c r="N65" s="34">
        <v>349</v>
      </c>
      <c r="O65" s="25">
        <v>358</v>
      </c>
      <c r="P65" s="25">
        <v>362</v>
      </c>
      <c r="Q65" s="25">
        <v>372</v>
      </c>
      <c r="R65" s="25">
        <v>357</v>
      </c>
      <c r="S65" s="25">
        <v>353</v>
      </c>
      <c r="T65" s="25">
        <v>357</v>
      </c>
      <c r="U65" s="6" t="s">
        <v>160</v>
      </c>
    </row>
    <row r="66" spans="1:21" s="21" customFormat="1" ht="16.5" customHeight="1">
      <c r="A66" s="14">
        <v>64</v>
      </c>
      <c r="B66" s="26">
        <v>4</v>
      </c>
      <c r="C66" s="26">
        <v>4</v>
      </c>
      <c r="D66" s="28">
        <v>27</v>
      </c>
      <c r="E66" s="28">
        <v>377</v>
      </c>
      <c r="F66" s="28">
        <v>250</v>
      </c>
      <c r="G66" s="28">
        <v>247</v>
      </c>
      <c r="H66" s="28">
        <v>248</v>
      </c>
      <c r="I66" s="28">
        <v>251</v>
      </c>
      <c r="J66" s="28">
        <v>265</v>
      </c>
      <c r="K66" s="28">
        <v>271</v>
      </c>
      <c r="L66" s="28">
        <v>260</v>
      </c>
      <c r="M66" s="283">
        <v>259</v>
      </c>
      <c r="N66" s="283">
        <v>263</v>
      </c>
      <c r="O66" s="28">
        <v>262</v>
      </c>
      <c r="P66" s="28">
        <v>258</v>
      </c>
      <c r="Q66" s="28">
        <v>269</v>
      </c>
      <c r="R66" s="28">
        <v>261</v>
      </c>
      <c r="S66" s="28">
        <v>259</v>
      </c>
      <c r="T66" s="28">
        <v>255</v>
      </c>
      <c r="U66" s="20" t="s">
        <v>161</v>
      </c>
    </row>
    <row r="67" spans="1:21" s="18" customFormat="1" ht="16.5" customHeight="1">
      <c r="A67" s="13">
        <v>65</v>
      </c>
      <c r="B67" s="22">
        <v>6</v>
      </c>
      <c r="C67" s="22">
        <v>9</v>
      </c>
      <c r="D67" s="27">
        <v>33</v>
      </c>
      <c r="E67" s="27">
        <v>337</v>
      </c>
      <c r="F67" s="27">
        <v>284</v>
      </c>
      <c r="G67" s="27">
        <v>302</v>
      </c>
      <c r="H67" s="27">
        <v>309</v>
      </c>
      <c r="I67" s="27">
        <v>314</v>
      </c>
      <c r="J67" s="27">
        <v>317</v>
      </c>
      <c r="K67" s="27">
        <v>325</v>
      </c>
      <c r="L67" s="27">
        <v>327</v>
      </c>
      <c r="M67" s="33">
        <v>323</v>
      </c>
      <c r="N67" s="33">
        <v>329</v>
      </c>
      <c r="O67" s="27">
        <v>333</v>
      </c>
      <c r="P67" s="27">
        <v>332</v>
      </c>
      <c r="Q67" s="27">
        <v>346</v>
      </c>
      <c r="R67" s="27">
        <v>338</v>
      </c>
      <c r="S67" s="27">
        <v>338</v>
      </c>
      <c r="T67" s="27">
        <v>331</v>
      </c>
      <c r="U67" s="6" t="s">
        <v>162</v>
      </c>
    </row>
    <row r="68" spans="1:21" ht="16.5" customHeight="1">
      <c r="A68" s="14">
        <v>66</v>
      </c>
      <c r="B68" s="23">
        <v>17</v>
      </c>
      <c r="C68" s="23">
        <v>9</v>
      </c>
      <c r="D68" s="25">
        <v>68</v>
      </c>
      <c r="E68" s="25">
        <v>524</v>
      </c>
      <c r="F68" s="25">
        <v>394</v>
      </c>
      <c r="G68" s="25">
        <v>415</v>
      </c>
      <c r="H68" s="25">
        <v>431</v>
      </c>
      <c r="I68" s="25">
        <v>451</v>
      </c>
      <c r="J68" s="25">
        <v>464</v>
      </c>
      <c r="K68" s="25">
        <v>500</v>
      </c>
      <c r="L68" s="25">
        <v>494</v>
      </c>
      <c r="M68" s="34">
        <v>481</v>
      </c>
      <c r="N68" s="34">
        <v>487</v>
      </c>
      <c r="O68" s="25">
        <v>481</v>
      </c>
      <c r="P68" s="25">
        <v>486</v>
      </c>
      <c r="Q68" s="25">
        <v>506</v>
      </c>
      <c r="R68" s="25">
        <v>496</v>
      </c>
      <c r="S68" s="25">
        <v>495</v>
      </c>
      <c r="T68" s="25">
        <v>498</v>
      </c>
      <c r="U68" s="6" t="s">
        <v>163</v>
      </c>
    </row>
    <row r="69" spans="1:21" ht="16.5" customHeight="1">
      <c r="A69" s="14">
        <v>67</v>
      </c>
      <c r="B69" s="26">
        <v>3</v>
      </c>
      <c r="C69" s="26">
        <v>3</v>
      </c>
      <c r="D69" s="25">
        <v>6</v>
      </c>
      <c r="E69" s="25">
        <v>172</v>
      </c>
      <c r="F69" s="25">
        <v>116</v>
      </c>
      <c r="G69" s="25">
        <v>117</v>
      </c>
      <c r="H69" s="25">
        <v>124</v>
      </c>
      <c r="I69" s="25">
        <v>126</v>
      </c>
      <c r="J69" s="25">
        <v>128</v>
      </c>
      <c r="K69" s="25">
        <v>128</v>
      </c>
      <c r="L69" s="25">
        <v>125</v>
      </c>
      <c r="M69" s="34">
        <v>121</v>
      </c>
      <c r="N69" s="34">
        <v>125</v>
      </c>
      <c r="O69" s="25">
        <v>130</v>
      </c>
      <c r="P69" s="25">
        <v>133</v>
      </c>
      <c r="Q69" s="25">
        <v>129</v>
      </c>
      <c r="R69" s="25">
        <v>128</v>
      </c>
      <c r="S69" s="25">
        <v>126</v>
      </c>
      <c r="T69" s="25">
        <v>124</v>
      </c>
      <c r="U69" s="6" t="s">
        <v>164</v>
      </c>
    </row>
    <row r="70" spans="1:21" ht="16.5" customHeight="1">
      <c r="A70" s="14">
        <v>68</v>
      </c>
      <c r="B70" s="26">
        <v>3</v>
      </c>
      <c r="C70" s="26">
        <v>7</v>
      </c>
      <c r="D70" s="25">
        <v>20</v>
      </c>
      <c r="E70" s="25">
        <v>264</v>
      </c>
      <c r="F70" s="25">
        <v>204</v>
      </c>
      <c r="G70" s="25">
        <v>205</v>
      </c>
      <c r="H70" s="25">
        <v>203</v>
      </c>
      <c r="I70" s="25">
        <v>202</v>
      </c>
      <c r="J70" s="25">
        <v>206</v>
      </c>
      <c r="K70" s="25">
        <v>216</v>
      </c>
      <c r="L70" s="25">
        <v>211</v>
      </c>
      <c r="M70" s="34">
        <v>207</v>
      </c>
      <c r="N70" s="34">
        <v>210</v>
      </c>
      <c r="O70" s="25">
        <v>210</v>
      </c>
      <c r="P70" s="25">
        <v>209</v>
      </c>
      <c r="Q70" s="25">
        <v>219</v>
      </c>
      <c r="R70" s="25">
        <v>213</v>
      </c>
      <c r="S70" s="25">
        <v>208</v>
      </c>
      <c r="T70" s="25">
        <v>202</v>
      </c>
      <c r="U70" s="6" t="s">
        <v>165</v>
      </c>
    </row>
    <row r="71" spans="1:21" ht="16.5" customHeight="1">
      <c r="A71" s="14">
        <v>69</v>
      </c>
      <c r="B71" s="26">
        <v>2</v>
      </c>
      <c r="C71" s="26">
        <v>8</v>
      </c>
      <c r="D71" s="25">
        <v>14</v>
      </c>
      <c r="E71" s="25">
        <v>200</v>
      </c>
      <c r="F71" s="25">
        <v>138</v>
      </c>
      <c r="G71" s="25">
        <v>144</v>
      </c>
      <c r="H71" s="25">
        <v>145</v>
      </c>
      <c r="I71" s="25">
        <v>146</v>
      </c>
      <c r="J71" s="25">
        <v>148</v>
      </c>
      <c r="K71" s="25">
        <v>153</v>
      </c>
      <c r="L71" s="25">
        <v>153</v>
      </c>
      <c r="M71" s="34">
        <v>152</v>
      </c>
      <c r="N71" s="34">
        <v>155</v>
      </c>
      <c r="O71" s="25">
        <v>155</v>
      </c>
      <c r="P71" s="25">
        <v>155</v>
      </c>
      <c r="Q71" s="25">
        <v>162</v>
      </c>
      <c r="R71" s="25">
        <v>156</v>
      </c>
      <c r="S71" s="25">
        <v>151</v>
      </c>
      <c r="T71" s="25">
        <v>148</v>
      </c>
      <c r="U71" s="6" t="s">
        <v>166</v>
      </c>
    </row>
    <row r="72" spans="1:21" s="21" customFormat="1" ht="16.5" customHeight="1">
      <c r="A72" s="14">
        <v>70</v>
      </c>
      <c r="B72" s="23">
        <v>4</v>
      </c>
      <c r="C72" s="23">
        <v>8</v>
      </c>
      <c r="D72" s="28">
        <v>27</v>
      </c>
      <c r="E72" s="28">
        <v>340</v>
      </c>
      <c r="F72" s="28">
        <v>281</v>
      </c>
      <c r="G72" s="28">
        <v>276</v>
      </c>
      <c r="H72" s="28">
        <v>272</v>
      </c>
      <c r="I72" s="28">
        <v>268</v>
      </c>
      <c r="J72" s="28">
        <v>275</v>
      </c>
      <c r="K72" s="28">
        <v>289</v>
      </c>
      <c r="L72" s="28">
        <v>279</v>
      </c>
      <c r="M72" s="283">
        <v>271</v>
      </c>
      <c r="N72" s="283">
        <v>275</v>
      </c>
      <c r="O72" s="28">
        <v>273</v>
      </c>
      <c r="P72" s="28">
        <v>274</v>
      </c>
      <c r="Q72" s="28">
        <v>286</v>
      </c>
      <c r="R72" s="28">
        <v>280</v>
      </c>
      <c r="S72" s="28">
        <v>275</v>
      </c>
      <c r="T72" s="28">
        <v>265</v>
      </c>
      <c r="U72" s="20" t="s">
        <v>167</v>
      </c>
    </row>
    <row r="73" spans="1:21" ht="16.5" customHeight="1">
      <c r="A73" s="14">
        <v>71</v>
      </c>
      <c r="B73" s="26">
        <v>7</v>
      </c>
      <c r="C73" s="26">
        <v>1</v>
      </c>
      <c r="D73" s="25">
        <v>41</v>
      </c>
      <c r="E73" s="25">
        <v>415</v>
      </c>
      <c r="F73" s="25">
        <v>278</v>
      </c>
      <c r="G73" s="25">
        <v>290</v>
      </c>
      <c r="H73" s="25">
        <v>300</v>
      </c>
      <c r="I73" s="25">
        <v>305</v>
      </c>
      <c r="J73" s="25">
        <v>312</v>
      </c>
      <c r="K73" s="25">
        <v>329</v>
      </c>
      <c r="L73" s="25">
        <v>320</v>
      </c>
      <c r="M73" s="34">
        <v>320</v>
      </c>
      <c r="N73" s="34">
        <v>330</v>
      </c>
      <c r="O73" s="25">
        <v>330</v>
      </c>
      <c r="P73" s="25">
        <v>328</v>
      </c>
      <c r="Q73" s="25">
        <v>344</v>
      </c>
      <c r="R73" s="25">
        <v>339</v>
      </c>
      <c r="S73" s="25">
        <v>329</v>
      </c>
      <c r="T73" s="25">
        <v>319</v>
      </c>
      <c r="U73" s="6" t="s">
        <v>168</v>
      </c>
    </row>
    <row r="74" spans="1:21" ht="16.5" customHeight="1">
      <c r="A74" s="14">
        <v>72</v>
      </c>
      <c r="B74" s="23">
        <v>9</v>
      </c>
      <c r="C74" s="23">
        <v>3</v>
      </c>
      <c r="D74" s="25">
        <v>46</v>
      </c>
      <c r="E74" s="25">
        <v>504</v>
      </c>
      <c r="F74" s="25">
        <v>300</v>
      </c>
      <c r="G74" s="25">
        <v>298</v>
      </c>
      <c r="H74" s="25">
        <v>302</v>
      </c>
      <c r="I74" s="25">
        <v>308</v>
      </c>
      <c r="J74" s="25">
        <v>326</v>
      </c>
      <c r="K74" s="25">
        <v>346</v>
      </c>
      <c r="L74" s="25">
        <v>340</v>
      </c>
      <c r="M74" s="34">
        <v>348</v>
      </c>
      <c r="N74" s="34">
        <v>360</v>
      </c>
      <c r="O74" s="25">
        <v>354</v>
      </c>
      <c r="P74" s="25">
        <v>351</v>
      </c>
      <c r="Q74" s="25">
        <v>384</v>
      </c>
      <c r="R74" s="25">
        <v>365</v>
      </c>
      <c r="S74" s="25">
        <v>350</v>
      </c>
      <c r="T74" s="25">
        <v>349</v>
      </c>
      <c r="U74" s="6" t="s">
        <v>169</v>
      </c>
    </row>
    <row r="75" spans="1:21" ht="16.5" customHeight="1">
      <c r="A75" s="14">
        <v>73</v>
      </c>
      <c r="B75" s="26">
        <v>6</v>
      </c>
      <c r="C75" s="26">
        <v>6</v>
      </c>
      <c r="D75" s="25">
        <v>40</v>
      </c>
      <c r="E75" s="25">
        <v>393</v>
      </c>
      <c r="F75" s="25">
        <v>273</v>
      </c>
      <c r="G75" s="25">
        <v>288</v>
      </c>
      <c r="H75" s="25">
        <v>300</v>
      </c>
      <c r="I75" s="25">
        <v>305</v>
      </c>
      <c r="J75" s="25">
        <v>309</v>
      </c>
      <c r="K75" s="25">
        <v>325</v>
      </c>
      <c r="L75" s="25">
        <v>315</v>
      </c>
      <c r="M75" s="34">
        <v>313</v>
      </c>
      <c r="N75" s="34">
        <v>322</v>
      </c>
      <c r="O75" s="25">
        <v>325</v>
      </c>
      <c r="P75" s="25">
        <v>323</v>
      </c>
      <c r="Q75" s="25">
        <v>335</v>
      </c>
      <c r="R75" s="25">
        <v>333</v>
      </c>
      <c r="S75" s="25">
        <v>323</v>
      </c>
      <c r="T75" s="25">
        <v>312</v>
      </c>
      <c r="U75" s="6" t="s">
        <v>170</v>
      </c>
    </row>
    <row r="76" spans="1:21" ht="16.5" customHeight="1">
      <c r="A76" s="14">
        <v>74</v>
      </c>
      <c r="B76" s="26">
        <v>7</v>
      </c>
      <c r="C76" s="26">
        <v>7</v>
      </c>
      <c r="D76" s="25">
        <v>38</v>
      </c>
      <c r="E76" s="25">
        <v>353</v>
      </c>
      <c r="F76" s="25">
        <v>334</v>
      </c>
      <c r="G76" s="25">
        <v>353</v>
      </c>
      <c r="H76" s="25">
        <v>364</v>
      </c>
      <c r="I76" s="25">
        <v>373</v>
      </c>
      <c r="J76" s="25">
        <v>377</v>
      </c>
      <c r="K76" s="25">
        <v>381</v>
      </c>
      <c r="L76" s="25">
        <v>389</v>
      </c>
      <c r="M76" s="34">
        <v>385</v>
      </c>
      <c r="N76" s="34">
        <v>396</v>
      </c>
      <c r="O76" s="25">
        <v>406</v>
      </c>
      <c r="P76" s="25">
        <v>401</v>
      </c>
      <c r="Q76" s="25">
        <v>420</v>
      </c>
      <c r="R76" s="25">
        <v>406</v>
      </c>
      <c r="S76" s="25">
        <v>416</v>
      </c>
      <c r="T76" s="25">
        <v>407</v>
      </c>
      <c r="U76" s="6" t="s">
        <v>171</v>
      </c>
    </row>
    <row r="77" spans="1:21" ht="16.5" customHeight="1">
      <c r="A77" s="14">
        <v>75</v>
      </c>
      <c r="B77" s="26">
        <v>8</v>
      </c>
      <c r="C77" s="26">
        <v>3</v>
      </c>
      <c r="D77" s="25">
        <v>47</v>
      </c>
      <c r="E77" s="25">
        <v>377</v>
      </c>
      <c r="F77" s="25">
        <v>343</v>
      </c>
      <c r="G77" s="25">
        <v>352</v>
      </c>
      <c r="H77" s="25">
        <v>360</v>
      </c>
      <c r="I77" s="25">
        <v>359</v>
      </c>
      <c r="J77" s="25">
        <v>365</v>
      </c>
      <c r="K77" s="25">
        <v>372</v>
      </c>
      <c r="L77" s="25">
        <v>369</v>
      </c>
      <c r="M77" s="34">
        <v>367</v>
      </c>
      <c r="N77" s="34">
        <v>376</v>
      </c>
      <c r="O77" s="25">
        <v>379</v>
      </c>
      <c r="P77" s="25">
        <v>382</v>
      </c>
      <c r="Q77" s="25">
        <v>401</v>
      </c>
      <c r="R77" s="25">
        <v>389</v>
      </c>
      <c r="S77" s="25">
        <v>392</v>
      </c>
      <c r="T77" s="25">
        <v>386</v>
      </c>
      <c r="U77" s="6" t="s">
        <v>172</v>
      </c>
    </row>
    <row r="78" spans="1:21" ht="16.5" customHeight="1">
      <c r="A78" s="14">
        <v>76</v>
      </c>
      <c r="B78" s="26">
        <v>6</v>
      </c>
      <c r="C78" s="26">
        <v>6</v>
      </c>
      <c r="D78" s="25">
        <v>28</v>
      </c>
      <c r="E78" s="25">
        <v>334</v>
      </c>
      <c r="F78" s="25">
        <v>280</v>
      </c>
      <c r="G78" s="25">
        <v>293</v>
      </c>
      <c r="H78" s="25">
        <v>307</v>
      </c>
      <c r="I78" s="25">
        <v>322</v>
      </c>
      <c r="J78" s="25">
        <v>330</v>
      </c>
      <c r="K78" s="25">
        <v>340</v>
      </c>
      <c r="L78" s="25">
        <v>352</v>
      </c>
      <c r="M78" s="34">
        <v>352</v>
      </c>
      <c r="N78" s="34">
        <v>362</v>
      </c>
      <c r="O78" s="25">
        <v>371</v>
      </c>
      <c r="P78" s="25">
        <v>355</v>
      </c>
      <c r="Q78" s="25">
        <v>369</v>
      </c>
      <c r="R78" s="25">
        <v>360</v>
      </c>
      <c r="S78" s="25">
        <v>386</v>
      </c>
      <c r="T78" s="25">
        <v>375</v>
      </c>
      <c r="U78" s="6" t="s">
        <v>173</v>
      </c>
    </row>
    <row r="79" spans="1:21" ht="16.5" customHeight="1">
      <c r="A79" s="14">
        <v>77</v>
      </c>
      <c r="B79" s="26">
        <v>9</v>
      </c>
      <c r="C79" s="26">
        <v>7</v>
      </c>
      <c r="D79" s="25">
        <v>44</v>
      </c>
      <c r="E79" s="25">
        <v>346</v>
      </c>
      <c r="F79" s="25">
        <v>468</v>
      </c>
      <c r="G79" s="25">
        <v>530</v>
      </c>
      <c r="H79" s="25">
        <v>543</v>
      </c>
      <c r="I79" s="25">
        <v>560</v>
      </c>
      <c r="J79" s="25">
        <v>545</v>
      </c>
      <c r="K79" s="25">
        <v>523</v>
      </c>
      <c r="L79" s="25">
        <v>548</v>
      </c>
      <c r="M79" s="34">
        <v>529</v>
      </c>
      <c r="N79" s="34">
        <v>545</v>
      </c>
      <c r="O79" s="25">
        <v>576</v>
      </c>
      <c r="P79" s="25">
        <v>581</v>
      </c>
      <c r="Q79" s="25">
        <v>621</v>
      </c>
      <c r="R79" s="25">
        <v>582</v>
      </c>
      <c r="S79" s="25">
        <v>564</v>
      </c>
      <c r="T79" s="25">
        <v>557</v>
      </c>
      <c r="U79" s="6" t="s">
        <v>174</v>
      </c>
    </row>
    <row r="80" spans="1:21" ht="16.5" customHeight="1">
      <c r="A80" s="14">
        <v>78</v>
      </c>
      <c r="B80" s="26">
        <v>5</v>
      </c>
      <c r="C80" s="26">
        <v>7</v>
      </c>
      <c r="D80" s="25">
        <v>27</v>
      </c>
      <c r="E80" s="25">
        <v>280</v>
      </c>
      <c r="F80" s="25">
        <v>276</v>
      </c>
      <c r="G80" s="25">
        <v>311</v>
      </c>
      <c r="H80" s="25">
        <v>311</v>
      </c>
      <c r="I80" s="25">
        <v>309</v>
      </c>
      <c r="J80" s="25">
        <v>307</v>
      </c>
      <c r="K80" s="25">
        <v>306</v>
      </c>
      <c r="L80" s="25">
        <v>318</v>
      </c>
      <c r="M80" s="34">
        <v>311</v>
      </c>
      <c r="N80" s="34">
        <v>309</v>
      </c>
      <c r="O80" s="25">
        <v>308</v>
      </c>
      <c r="P80" s="25">
        <v>311</v>
      </c>
      <c r="Q80" s="25">
        <v>323</v>
      </c>
      <c r="R80" s="25">
        <v>319</v>
      </c>
      <c r="S80" s="25">
        <v>317</v>
      </c>
      <c r="T80" s="25">
        <v>311</v>
      </c>
      <c r="U80" s="6" t="s">
        <v>175</v>
      </c>
    </row>
    <row r="81" spans="1:21" s="18" customFormat="1" ht="16.5" customHeight="1">
      <c r="A81" s="13">
        <v>79</v>
      </c>
      <c r="B81" s="22">
        <v>5</v>
      </c>
      <c r="C81" s="22">
        <v>9</v>
      </c>
      <c r="D81" s="27">
        <v>32</v>
      </c>
      <c r="E81" s="27">
        <v>259</v>
      </c>
      <c r="F81" s="27">
        <v>434</v>
      </c>
      <c r="G81" s="27">
        <v>472</v>
      </c>
      <c r="H81" s="27">
        <v>465</v>
      </c>
      <c r="I81" s="27">
        <v>471</v>
      </c>
      <c r="J81" s="27">
        <v>481</v>
      </c>
      <c r="K81" s="27">
        <v>493</v>
      </c>
      <c r="L81" s="27">
        <v>497</v>
      </c>
      <c r="M81" s="33">
        <v>476</v>
      </c>
      <c r="N81" s="33">
        <v>481</v>
      </c>
      <c r="O81" s="27">
        <v>481</v>
      </c>
      <c r="P81" s="27">
        <v>481</v>
      </c>
      <c r="Q81" s="27">
        <v>503</v>
      </c>
      <c r="R81" s="27">
        <v>479</v>
      </c>
      <c r="S81" s="27">
        <v>464</v>
      </c>
      <c r="T81" s="27">
        <v>433</v>
      </c>
      <c r="U81" s="6" t="s">
        <v>176</v>
      </c>
    </row>
    <row r="82" spans="1:21" ht="16.5" customHeight="1">
      <c r="A82" s="14">
        <v>80</v>
      </c>
      <c r="B82" s="26">
        <v>2</v>
      </c>
      <c r="C82" s="26">
        <v>9</v>
      </c>
      <c r="D82" s="25">
        <v>18</v>
      </c>
      <c r="E82" s="25">
        <v>192</v>
      </c>
      <c r="F82" s="25">
        <v>260</v>
      </c>
      <c r="G82" s="25">
        <v>278</v>
      </c>
      <c r="H82" s="25">
        <v>279</v>
      </c>
      <c r="I82" s="25">
        <v>276</v>
      </c>
      <c r="J82" s="25">
        <v>293</v>
      </c>
      <c r="K82" s="25">
        <v>305</v>
      </c>
      <c r="L82" s="25">
        <v>298</v>
      </c>
      <c r="M82" s="34">
        <v>280</v>
      </c>
      <c r="N82" s="34">
        <v>285</v>
      </c>
      <c r="O82" s="25">
        <v>282</v>
      </c>
      <c r="P82" s="25">
        <v>270</v>
      </c>
      <c r="Q82" s="25">
        <v>273</v>
      </c>
      <c r="R82" s="25">
        <v>281</v>
      </c>
      <c r="S82" s="25">
        <v>274</v>
      </c>
      <c r="T82" s="25">
        <v>246</v>
      </c>
      <c r="U82" s="6" t="s">
        <v>177</v>
      </c>
    </row>
    <row r="83" spans="1:21" ht="16.5" customHeight="1">
      <c r="A83" s="14">
        <v>81</v>
      </c>
      <c r="B83" s="26">
        <v>7</v>
      </c>
      <c r="C83" s="26">
        <v>2</v>
      </c>
      <c r="D83" s="25">
        <v>24</v>
      </c>
      <c r="E83" s="25">
        <v>221</v>
      </c>
      <c r="F83" s="25">
        <v>245</v>
      </c>
      <c r="G83" s="25">
        <v>243</v>
      </c>
      <c r="H83" s="25">
        <v>251</v>
      </c>
      <c r="I83" s="25">
        <v>252</v>
      </c>
      <c r="J83" s="25">
        <v>297</v>
      </c>
      <c r="K83" s="25">
        <v>314</v>
      </c>
      <c r="L83" s="25">
        <v>304</v>
      </c>
      <c r="M83" s="34">
        <v>296</v>
      </c>
      <c r="N83" s="34">
        <v>315</v>
      </c>
      <c r="O83" s="25">
        <v>305</v>
      </c>
      <c r="P83" s="25">
        <v>283</v>
      </c>
      <c r="Q83" s="25">
        <v>297</v>
      </c>
      <c r="R83" s="25">
        <v>313</v>
      </c>
      <c r="S83" s="25">
        <v>316</v>
      </c>
      <c r="T83" s="25">
        <v>282</v>
      </c>
      <c r="U83" s="6" t="s">
        <v>178</v>
      </c>
    </row>
    <row r="84" spans="1:21" ht="16.5" customHeight="1">
      <c r="A84" s="14">
        <v>82</v>
      </c>
      <c r="B84" s="26">
        <v>4</v>
      </c>
      <c r="C84" s="26">
        <v>9</v>
      </c>
      <c r="D84" s="25">
        <v>30</v>
      </c>
      <c r="E84" s="25">
        <v>254</v>
      </c>
      <c r="F84" s="25">
        <v>386</v>
      </c>
      <c r="G84" s="25">
        <v>419</v>
      </c>
      <c r="H84" s="25">
        <v>413</v>
      </c>
      <c r="I84" s="25">
        <v>411</v>
      </c>
      <c r="J84" s="25">
        <v>403</v>
      </c>
      <c r="K84" s="25">
        <v>412</v>
      </c>
      <c r="L84" s="25">
        <v>418</v>
      </c>
      <c r="M84" s="34">
        <v>406</v>
      </c>
      <c r="N84" s="34">
        <v>405</v>
      </c>
      <c r="O84" s="25">
        <v>398</v>
      </c>
      <c r="P84" s="25">
        <v>404</v>
      </c>
      <c r="Q84" s="25">
        <v>425</v>
      </c>
      <c r="R84" s="25">
        <v>398</v>
      </c>
      <c r="S84" s="25">
        <v>388</v>
      </c>
      <c r="T84" s="25">
        <v>371</v>
      </c>
      <c r="U84" s="6" t="s">
        <v>179</v>
      </c>
    </row>
    <row r="85" spans="1:21" ht="16.5" customHeight="1">
      <c r="A85" s="14">
        <v>83</v>
      </c>
      <c r="B85" s="26">
        <v>6</v>
      </c>
      <c r="C85" s="26">
        <v>5</v>
      </c>
      <c r="D85" s="25">
        <v>38</v>
      </c>
      <c r="E85" s="25">
        <v>251</v>
      </c>
      <c r="F85" s="25">
        <v>282</v>
      </c>
      <c r="G85" s="25">
        <v>301</v>
      </c>
      <c r="H85" s="25">
        <v>302</v>
      </c>
      <c r="I85" s="25">
        <v>314</v>
      </c>
      <c r="J85" s="25">
        <v>324</v>
      </c>
      <c r="K85" s="25">
        <v>332</v>
      </c>
      <c r="L85" s="25">
        <v>343</v>
      </c>
      <c r="M85" s="34">
        <v>331</v>
      </c>
      <c r="N85" s="34">
        <v>334</v>
      </c>
      <c r="O85" s="25">
        <v>352</v>
      </c>
      <c r="P85" s="25">
        <v>366</v>
      </c>
      <c r="Q85" s="25">
        <v>381</v>
      </c>
      <c r="R85" s="25">
        <v>362</v>
      </c>
      <c r="S85" s="25">
        <v>344</v>
      </c>
      <c r="T85" s="25">
        <v>331</v>
      </c>
      <c r="U85" s="6" t="s">
        <v>180</v>
      </c>
    </row>
    <row r="86" spans="1:21" ht="16.5" customHeight="1">
      <c r="A86" s="14">
        <v>84</v>
      </c>
      <c r="B86" s="23">
        <v>7</v>
      </c>
      <c r="C86" s="23">
        <v>4</v>
      </c>
      <c r="D86" s="28">
        <v>38</v>
      </c>
      <c r="E86" s="28">
        <v>300</v>
      </c>
      <c r="F86" s="28">
        <v>629</v>
      </c>
      <c r="G86" s="28">
        <v>691</v>
      </c>
      <c r="H86" s="28">
        <v>670</v>
      </c>
      <c r="I86" s="28">
        <v>682</v>
      </c>
      <c r="J86" s="28">
        <v>692</v>
      </c>
      <c r="K86" s="28">
        <v>712</v>
      </c>
      <c r="L86" s="28">
        <v>712</v>
      </c>
      <c r="M86" s="283">
        <v>678</v>
      </c>
      <c r="N86" s="283">
        <v>682</v>
      </c>
      <c r="O86" s="28">
        <v>681</v>
      </c>
      <c r="P86" s="28">
        <v>686</v>
      </c>
      <c r="Q86" s="28">
        <v>721</v>
      </c>
      <c r="R86" s="28">
        <v>676</v>
      </c>
      <c r="S86" s="28">
        <v>657</v>
      </c>
      <c r="T86" s="28">
        <v>612</v>
      </c>
      <c r="U86" s="6" t="s">
        <v>181</v>
      </c>
    </row>
    <row r="87" spans="1:21" ht="16.5" customHeight="1">
      <c r="A87" s="14">
        <v>85</v>
      </c>
      <c r="B87" s="26">
        <v>7</v>
      </c>
      <c r="C87" s="26">
        <v>3</v>
      </c>
      <c r="D87" s="25">
        <v>54</v>
      </c>
      <c r="E87" s="25">
        <v>330</v>
      </c>
      <c r="F87" s="25">
        <v>824</v>
      </c>
      <c r="G87" s="25">
        <v>880</v>
      </c>
      <c r="H87" s="25">
        <v>870</v>
      </c>
      <c r="I87" s="25">
        <v>850</v>
      </c>
      <c r="J87" s="25">
        <v>852</v>
      </c>
      <c r="K87" s="25">
        <v>864</v>
      </c>
      <c r="L87" s="25">
        <v>841</v>
      </c>
      <c r="M87" s="34">
        <v>794</v>
      </c>
      <c r="N87" s="34">
        <v>818</v>
      </c>
      <c r="O87" s="25">
        <v>805</v>
      </c>
      <c r="P87" s="25">
        <v>842</v>
      </c>
      <c r="Q87" s="25">
        <v>871</v>
      </c>
      <c r="R87" s="25">
        <v>820</v>
      </c>
      <c r="S87" s="25">
        <v>809</v>
      </c>
      <c r="T87" s="25">
        <v>757</v>
      </c>
      <c r="U87" s="6" t="s">
        <v>182</v>
      </c>
    </row>
    <row r="88" spans="1:21" ht="16.5" customHeight="1">
      <c r="A88" s="14">
        <v>86</v>
      </c>
      <c r="B88" s="23">
        <v>7</v>
      </c>
      <c r="C88" s="23">
        <v>4</v>
      </c>
      <c r="D88" s="29">
        <v>32</v>
      </c>
      <c r="E88" s="29">
        <v>290</v>
      </c>
      <c r="F88" s="29">
        <v>561</v>
      </c>
      <c r="G88" s="29">
        <v>624</v>
      </c>
      <c r="H88" s="29">
        <v>600</v>
      </c>
      <c r="I88" s="29">
        <v>623</v>
      </c>
      <c r="J88" s="29">
        <v>636</v>
      </c>
      <c r="K88" s="25">
        <v>659</v>
      </c>
      <c r="L88" s="25">
        <v>666</v>
      </c>
      <c r="M88" s="34">
        <v>637</v>
      </c>
      <c r="N88" s="34">
        <v>634</v>
      </c>
      <c r="O88" s="25">
        <v>638</v>
      </c>
      <c r="P88" s="25">
        <v>631</v>
      </c>
      <c r="Q88" s="25">
        <v>669</v>
      </c>
      <c r="R88" s="25">
        <v>625</v>
      </c>
      <c r="S88" s="25">
        <v>604</v>
      </c>
      <c r="T88" s="25">
        <v>561</v>
      </c>
      <c r="U88" s="6" t="s">
        <v>181</v>
      </c>
    </row>
    <row r="89" spans="1:21" ht="16.5" customHeight="1">
      <c r="A89" s="14">
        <v>87</v>
      </c>
      <c r="B89" s="26">
        <v>2</v>
      </c>
      <c r="C89" s="26">
        <v>8</v>
      </c>
      <c r="D89" s="25">
        <v>27</v>
      </c>
      <c r="E89" s="25">
        <v>230</v>
      </c>
      <c r="F89" s="25">
        <v>449</v>
      </c>
      <c r="G89" s="25">
        <v>509</v>
      </c>
      <c r="H89" s="25">
        <v>508</v>
      </c>
      <c r="I89" s="25">
        <v>507</v>
      </c>
      <c r="J89" s="25">
        <v>509</v>
      </c>
      <c r="K89" s="25">
        <v>503</v>
      </c>
      <c r="L89" s="25">
        <v>524</v>
      </c>
      <c r="M89" s="34">
        <v>502</v>
      </c>
      <c r="N89" s="34">
        <v>503</v>
      </c>
      <c r="O89" s="25">
        <v>503</v>
      </c>
      <c r="P89" s="25">
        <v>490</v>
      </c>
      <c r="Q89" s="25">
        <v>497</v>
      </c>
      <c r="R89" s="25">
        <v>478</v>
      </c>
      <c r="S89" s="25">
        <v>454</v>
      </c>
      <c r="T89" s="25">
        <v>413</v>
      </c>
      <c r="U89" s="6" t="s">
        <v>183</v>
      </c>
    </row>
    <row r="90" spans="1:21" s="18" customFormat="1" ht="16.5" customHeight="1">
      <c r="A90" s="13">
        <v>88</v>
      </c>
      <c r="B90" s="22">
        <v>5</v>
      </c>
      <c r="C90" s="22">
        <v>2</v>
      </c>
      <c r="D90" s="27">
        <v>21</v>
      </c>
      <c r="E90" s="27">
        <v>241</v>
      </c>
      <c r="F90" s="27">
        <v>202</v>
      </c>
      <c r="G90" s="27">
        <v>221</v>
      </c>
      <c r="H90" s="27">
        <v>222</v>
      </c>
      <c r="I90" s="33">
        <v>229</v>
      </c>
      <c r="J90" s="33">
        <v>237</v>
      </c>
      <c r="K90" s="33">
        <v>242</v>
      </c>
      <c r="L90" s="33">
        <v>239</v>
      </c>
      <c r="M90" s="33">
        <v>232</v>
      </c>
      <c r="N90" s="33">
        <v>237</v>
      </c>
      <c r="O90" s="27">
        <v>236</v>
      </c>
      <c r="P90" s="27">
        <v>234</v>
      </c>
      <c r="Q90" s="27">
        <v>252</v>
      </c>
      <c r="R90" s="27">
        <v>248</v>
      </c>
      <c r="S90" s="27">
        <v>250</v>
      </c>
      <c r="T90" s="27">
        <v>242</v>
      </c>
      <c r="U90" s="6" t="s">
        <v>184</v>
      </c>
    </row>
    <row r="91" spans="1:21" ht="16.5" customHeight="1">
      <c r="A91" s="14">
        <v>89</v>
      </c>
      <c r="B91" s="26">
        <v>3</v>
      </c>
      <c r="C91" s="26">
        <v>1</v>
      </c>
      <c r="D91" s="25">
        <v>15</v>
      </c>
      <c r="E91" s="25">
        <v>273</v>
      </c>
      <c r="F91" s="25">
        <v>84</v>
      </c>
      <c r="G91" s="25">
        <v>85</v>
      </c>
      <c r="H91" s="25">
        <v>81</v>
      </c>
      <c r="I91" s="25">
        <v>81</v>
      </c>
      <c r="J91" s="25">
        <v>84</v>
      </c>
      <c r="K91" s="25">
        <v>93</v>
      </c>
      <c r="L91" s="25">
        <v>88</v>
      </c>
      <c r="M91" s="34">
        <v>86</v>
      </c>
      <c r="N91" s="34">
        <v>83</v>
      </c>
      <c r="O91" s="25">
        <v>81</v>
      </c>
      <c r="P91" s="25">
        <v>82</v>
      </c>
      <c r="Q91" s="25">
        <v>87</v>
      </c>
      <c r="R91" s="25">
        <v>85</v>
      </c>
      <c r="S91" s="25">
        <v>83</v>
      </c>
      <c r="T91" s="25">
        <v>84</v>
      </c>
      <c r="U91" s="6" t="s">
        <v>185</v>
      </c>
    </row>
    <row r="92" spans="1:21" ht="16.5" customHeight="1">
      <c r="A92" s="14">
        <v>90</v>
      </c>
      <c r="B92" s="26">
        <v>7</v>
      </c>
      <c r="C92" s="26">
        <v>3</v>
      </c>
      <c r="D92" s="25">
        <v>23</v>
      </c>
      <c r="E92" s="25">
        <v>184</v>
      </c>
      <c r="F92" s="25">
        <v>187</v>
      </c>
      <c r="G92" s="25">
        <v>197</v>
      </c>
      <c r="H92" s="25">
        <v>203</v>
      </c>
      <c r="I92" s="25">
        <v>216</v>
      </c>
      <c r="J92" s="25">
        <v>234</v>
      </c>
      <c r="K92" s="25">
        <v>252</v>
      </c>
      <c r="L92" s="25">
        <v>248</v>
      </c>
      <c r="M92" s="34">
        <v>238</v>
      </c>
      <c r="N92" s="284">
        <v>240</v>
      </c>
      <c r="O92" s="25">
        <v>237</v>
      </c>
      <c r="P92" s="25">
        <v>232</v>
      </c>
      <c r="Q92" s="25">
        <v>245</v>
      </c>
      <c r="R92" s="25">
        <v>242</v>
      </c>
      <c r="S92" s="25">
        <v>247</v>
      </c>
      <c r="T92" s="25">
        <v>243</v>
      </c>
      <c r="U92" s="6" t="s">
        <v>186</v>
      </c>
    </row>
    <row r="93" spans="1:21" ht="16.5" customHeight="1">
      <c r="A93" s="14">
        <v>91</v>
      </c>
      <c r="B93" s="26">
        <v>8</v>
      </c>
      <c r="C93" s="26">
        <v>4</v>
      </c>
      <c r="D93" s="25">
        <v>33</v>
      </c>
      <c r="E93" s="25">
        <v>220</v>
      </c>
      <c r="F93" s="25">
        <v>504</v>
      </c>
      <c r="G93" s="25">
        <v>572</v>
      </c>
      <c r="H93" s="25">
        <v>581</v>
      </c>
      <c r="I93" s="34">
        <v>601</v>
      </c>
      <c r="J93" s="34">
        <v>609</v>
      </c>
      <c r="K93" s="34">
        <v>590</v>
      </c>
      <c r="L93" s="34">
        <v>596</v>
      </c>
      <c r="M93" s="34">
        <v>576</v>
      </c>
      <c r="N93" s="34">
        <v>606</v>
      </c>
      <c r="O93" s="25">
        <v>611</v>
      </c>
      <c r="P93" s="25">
        <v>604</v>
      </c>
      <c r="Q93" s="25">
        <v>660</v>
      </c>
      <c r="R93" s="25">
        <v>649</v>
      </c>
      <c r="S93" s="25">
        <v>657</v>
      </c>
      <c r="T93" s="25">
        <v>623</v>
      </c>
      <c r="U93" s="6" t="s">
        <v>187</v>
      </c>
    </row>
    <row r="94" spans="1:21" s="18" customFormat="1" ht="16.5" customHeight="1">
      <c r="A94" s="13">
        <v>92</v>
      </c>
      <c r="B94" s="22">
        <v>7</v>
      </c>
      <c r="C94" s="22">
        <v>5</v>
      </c>
      <c r="D94" s="27">
        <v>42</v>
      </c>
      <c r="E94" s="27">
        <v>285</v>
      </c>
      <c r="F94" s="27">
        <v>336</v>
      </c>
      <c r="G94" s="27">
        <v>361</v>
      </c>
      <c r="H94" s="27">
        <v>366</v>
      </c>
      <c r="I94" s="27">
        <v>363</v>
      </c>
      <c r="J94" s="27">
        <v>375</v>
      </c>
      <c r="K94" s="27">
        <v>389</v>
      </c>
      <c r="L94" s="27">
        <v>391</v>
      </c>
      <c r="M94" s="33">
        <v>384</v>
      </c>
      <c r="N94" s="33">
        <v>388</v>
      </c>
      <c r="O94" s="27">
        <v>387</v>
      </c>
      <c r="P94" s="27">
        <v>380</v>
      </c>
      <c r="Q94" s="27">
        <v>399</v>
      </c>
      <c r="R94" s="27">
        <v>392</v>
      </c>
      <c r="S94" s="27">
        <v>397</v>
      </c>
      <c r="T94" s="27">
        <v>385</v>
      </c>
      <c r="U94" s="6" t="s">
        <v>188</v>
      </c>
    </row>
    <row r="95" spans="1:21" s="21" customFormat="1" ht="16.5" customHeight="1">
      <c r="A95" s="14">
        <v>93</v>
      </c>
      <c r="B95" s="23">
        <v>6</v>
      </c>
      <c r="C95" s="23">
        <v>9</v>
      </c>
      <c r="D95" s="28">
        <v>50</v>
      </c>
      <c r="E95" s="28">
        <v>253</v>
      </c>
      <c r="F95" s="28">
        <v>263</v>
      </c>
      <c r="G95" s="28">
        <v>297</v>
      </c>
      <c r="H95" s="28">
        <v>302</v>
      </c>
      <c r="I95" s="28">
        <v>296</v>
      </c>
      <c r="J95" s="28">
        <v>307</v>
      </c>
      <c r="K95" s="28">
        <v>323</v>
      </c>
      <c r="L95" s="28">
        <v>331</v>
      </c>
      <c r="M95" s="283">
        <v>326</v>
      </c>
      <c r="N95" s="283">
        <v>331</v>
      </c>
      <c r="O95" s="28">
        <v>338</v>
      </c>
      <c r="P95" s="28">
        <v>336</v>
      </c>
      <c r="Q95" s="28">
        <v>355</v>
      </c>
      <c r="R95" s="28">
        <v>350</v>
      </c>
      <c r="S95" s="28">
        <v>360</v>
      </c>
      <c r="T95" s="28">
        <v>350</v>
      </c>
      <c r="U95" s="20" t="s">
        <v>189</v>
      </c>
    </row>
    <row r="96" spans="1:21" ht="16.5" customHeight="1">
      <c r="A96" s="14">
        <v>94</v>
      </c>
      <c r="B96" s="26">
        <v>6</v>
      </c>
      <c r="C96" s="26">
        <v>1</v>
      </c>
      <c r="D96" s="25">
        <v>30</v>
      </c>
      <c r="E96" s="25">
        <v>256</v>
      </c>
      <c r="F96" s="25">
        <v>321</v>
      </c>
      <c r="G96" s="25">
        <v>331</v>
      </c>
      <c r="H96" s="25">
        <v>332</v>
      </c>
      <c r="I96" s="25">
        <v>335</v>
      </c>
      <c r="J96" s="25">
        <v>343</v>
      </c>
      <c r="K96" s="25">
        <v>353</v>
      </c>
      <c r="L96" s="25">
        <v>354</v>
      </c>
      <c r="M96" s="34">
        <v>351</v>
      </c>
      <c r="N96" s="34">
        <v>356</v>
      </c>
      <c r="O96" s="25">
        <v>352</v>
      </c>
      <c r="P96" s="25">
        <v>347</v>
      </c>
      <c r="Q96" s="25">
        <v>355</v>
      </c>
      <c r="R96" s="25">
        <v>344</v>
      </c>
      <c r="S96" s="25">
        <v>350</v>
      </c>
      <c r="T96" s="25">
        <v>346</v>
      </c>
      <c r="U96" s="6" t="s">
        <v>190</v>
      </c>
    </row>
    <row r="97" spans="1:21" ht="16.5" customHeight="1">
      <c r="A97" s="14">
        <v>95</v>
      </c>
      <c r="B97" s="23">
        <v>11</v>
      </c>
      <c r="C97" s="23">
        <v>6</v>
      </c>
      <c r="D97" s="25">
        <v>50</v>
      </c>
      <c r="E97" s="25">
        <v>401</v>
      </c>
      <c r="F97" s="25">
        <v>540</v>
      </c>
      <c r="G97" s="25">
        <v>573</v>
      </c>
      <c r="H97" s="25">
        <v>582</v>
      </c>
      <c r="I97" s="25">
        <v>583</v>
      </c>
      <c r="J97" s="25">
        <v>597</v>
      </c>
      <c r="K97" s="25">
        <v>612</v>
      </c>
      <c r="L97" s="25">
        <v>608</v>
      </c>
      <c r="M97" s="34">
        <v>591</v>
      </c>
      <c r="N97" s="34">
        <v>592</v>
      </c>
      <c r="O97" s="25">
        <v>575</v>
      </c>
      <c r="P97" s="25">
        <v>560</v>
      </c>
      <c r="Q97" s="25">
        <v>597</v>
      </c>
      <c r="R97" s="25">
        <v>589</v>
      </c>
      <c r="S97" s="25">
        <v>585</v>
      </c>
      <c r="T97" s="25">
        <v>561</v>
      </c>
      <c r="U97" s="6" t="s">
        <v>191</v>
      </c>
    </row>
    <row r="98" spans="1:21" s="18" customFormat="1" ht="16.5" customHeight="1">
      <c r="A98" s="13">
        <v>96</v>
      </c>
      <c r="B98" s="22">
        <v>4</v>
      </c>
      <c r="C98" s="22">
        <v>7</v>
      </c>
      <c r="D98" s="27">
        <v>32</v>
      </c>
      <c r="E98" s="27">
        <v>194</v>
      </c>
      <c r="F98" s="27">
        <v>471</v>
      </c>
      <c r="G98" s="27">
        <v>531</v>
      </c>
      <c r="H98" s="27">
        <v>538</v>
      </c>
      <c r="I98" s="27">
        <v>527</v>
      </c>
      <c r="J98" s="27">
        <v>537</v>
      </c>
      <c r="K98" s="27">
        <v>541</v>
      </c>
      <c r="L98" s="27">
        <v>554</v>
      </c>
      <c r="M98" s="33">
        <v>531</v>
      </c>
      <c r="N98" s="33">
        <v>545</v>
      </c>
      <c r="O98" s="27">
        <v>545</v>
      </c>
      <c r="P98" s="27">
        <v>525</v>
      </c>
      <c r="Q98" s="27">
        <v>581</v>
      </c>
      <c r="R98" s="27">
        <v>579</v>
      </c>
      <c r="S98" s="27">
        <v>599</v>
      </c>
      <c r="T98" s="27">
        <v>552</v>
      </c>
      <c r="U98" s="6" t="s">
        <v>192</v>
      </c>
    </row>
    <row r="99" spans="1:21" s="21" customFormat="1" ht="16.5" customHeight="1">
      <c r="A99" s="14">
        <v>97</v>
      </c>
      <c r="B99" s="23">
        <v>6</v>
      </c>
      <c r="C99" s="23">
        <v>5</v>
      </c>
      <c r="D99" s="28">
        <v>42</v>
      </c>
      <c r="E99" s="28">
        <v>187</v>
      </c>
      <c r="F99" s="28">
        <v>750</v>
      </c>
      <c r="G99" s="28">
        <v>855</v>
      </c>
      <c r="H99" s="28">
        <v>862</v>
      </c>
      <c r="I99" s="28">
        <v>804</v>
      </c>
      <c r="J99" s="28">
        <v>816</v>
      </c>
      <c r="K99" s="28">
        <v>822</v>
      </c>
      <c r="L99" s="28">
        <v>848</v>
      </c>
      <c r="M99" s="283">
        <v>796</v>
      </c>
      <c r="N99" s="283">
        <v>818</v>
      </c>
      <c r="O99" s="28">
        <v>826</v>
      </c>
      <c r="P99" s="28">
        <v>791</v>
      </c>
      <c r="Q99" s="28">
        <v>882</v>
      </c>
      <c r="R99" s="28">
        <v>897</v>
      </c>
      <c r="S99" s="28">
        <v>958</v>
      </c>
      <c r="T99" s="28">
        <v>880</v>
      </c>
      <c r="U99" s="20" t="s">
        <v>193</v>
      </c>
    </row>
    <row r="100" spans="1:21" ht="16.5" customHeight="1">
      <c r="A100" s="14">
        <v>98</v>
      </c>
      <c r="B100" s="26">
        <v>4</v>
      </c>
      <c r="C100" s="26">
        <v>3</v>
      </c>
      <c r="D100" s="25">
        <v>30</v>
      </c>
      <c r="E100" s="25">
        <v>183</v>
      </c>
      <c r="F100" s="25">
        <v>460</v>
      </c>
      <c r="G100" s="25">
        <v>549</v>
      </c>
      <c r="H100" s="25">
        <v>551</v>
      </c>
      <c r="I100" s="25">
        <v>541</v>
      </c>
      <c r="J100" s="25">
        <v>560</v>
      </c>
      <c r="K100" s="25">
        <v>585</v>
      </c>
      <c r="L100" s="25">
        <v>600</v>
      </c>
      <c r="M100" s="34">
        <v>573</v>
      </c>
      <c r="N100" s="34">
        <v>593</v>
      </c>
      <c r="O100" s="25">
        <v>599</v>
      </c>
      <c r="P100" s="25">
        <v>587</v>
      </c>
      <c r="Q100" s="25">
        <v>683</v>
      </c>
      <c r="R100" s="25">
        <v>690</v>
      </c>
      <c r="S100" s="25">
        <v>714</v>
      </c>
      <c r="T100" s="25">
        <v>647</v>
      </c>
      <c r="U100" s="6" t="s">
        <v>194</v>
      </c>
    </row>
    <row r="101" spans="1:21" s="18" customFormat="1" ht="16.5" customHeight="1">
      <c r="A101" s="13">
        <v>99</v>
      </c>
      <c r="B101" s="22">
        <v>4</v>
      </c>
      <c r="C101" s="22">
        <v>9</v>
      </c>
      <c r="D101" s="27">
        <v>19</v>
      </c>
      <c r="E101" s="27">
        <v>194</v>
      </c>
      <c r="F101" s="27">
        <v>432</v>
      </c>
      <c r="G101" s="27">
        <v>424</v>
      </c>
      <c r="H101" s="27">
        <v>420</v>
      </c>
      <c r="I101" s="27">
        <v>420</v>
      </c>
      <c r="J101" s="27">
        <v>452</v>
      </c>
      <c r="K101" s="27">
        <v>462</v>
      </c>
      <c r="L101" s="27">
        <v>454</v>
      </c>
      <c r="M101" s="33">
        <v>446</v>
      </c>
      <c r="N101" s="33">
        <v>467</v>
      </c>
      <c r="O101" s="27">
        <v>463</v>
      </c>
      <c r="P101" s="27">
        <v>449</v>
      </c>
      <c r="Q101" s="27">
        <v>470</v>
      </c>
      <c r="R101" s="27">
        <v>466</v>
      </c>
      <c r="S101" s="27">
        <v>456</v>
      </c>
      <c r="T101" s="27">
        <v>438</v>
      </c>
      <c r="U101" s="6" t="s">
        <v>195</v>
      </c>
    </row>
    <row r="102" spans="1:21" ht="16.5" customHeight="1">
      <c r="A102" s="14">
        <v>100</v>
      </c>
      <c r="B102" s="23">
        <v>5</v>
      </c>
      <c r="C102" s="23">
        <v>1</v>
      </c>
      <c r="D102" s="25">
        <v>17</v>
      </c>
      <c r="E102" s="25">
        <v>188</v>
      </c>
      <c r="F102" s="25">
        <v>430</v>
      </c>
      <c r="G102" s="25">
        <v>420</v>
      </c>
      <c r="H102" s="25">
        <v>418</v>
      </c>
      <c r="I102" s="25">
        <v>418</v>
      </c>
      <c r="J102" s="25">
        <v>454</v>
      </c>
      <c r="K102" s="25">
        <v>466</v>
      </c>
      <c r="L102" s="25">
        <v>456</v>
      </c>
      <c r="M102" s="34">
        <v>447</v>
      </c>
      <c r="N102" s="34">
        <v>470</v>
      </c>
      <c r="O102" s="25">
        <v>470</v>
      </c>
      <c r="P102" s="25">
        <v>455</v>
      </c>
      <c r="Q102" s="25">
        <v>478</v>
      </c>
      <c r="R102" s="25">
        <v>474</v>
      </c>
      <c r="S102" s="25">
        <v>463</v>
      </c>
      <c r="T102" s="25">
        <v>445</v>
      </c>
      <c r="U102" s="6" t="s">
        <v>196</v>
      </c>
    </row>
    <row r="103" spans="1:21" s="21" customFormat="1" ht="16.5" customHeight="1">
      <c r="A103" s="14">
        <v>101</v>
      </c>
      <c r="B103" s="23">
        <v>2</v>
      </c>
      <c r="C103" s="23">
        <v>4</v>
      </c>
      <c r="D103" s="28">
        <v>8</v>
      </c>
      <c r="E103" s="28">
        <v>80</v>
      </c>
      <c r="F103" s="28">
        <v>244</v>
      </c>
      <c r="G103" s="28">
        <v>242</v>
      </c>
      <c r="H103" s="28">
        <v>241</v>
      </c>
      <c r="I103" s="28">
        <v>230</v>
      </c>
      <c r="J103" s="28">
        <v>241</v>
      </c>
      <c r="K103" s="28">
        <v>246</v>
      </c>
      <c r="L103" s="28">
        <v>241</v>
      </c>
      <c r="M103" s="283">
        <v>240</v>
      </c>
      <c r="N103" s="283">
        <v>244</v>
      </c>
      <c r="O103" s="28">
        <v>243</v>
      </c>
      <c r="P103" s="28">
        <v>244</v>
      </c>
      <c r="Q103" s="28">
        <v>250</v>
      </c>
      <c r="R103" s="28">
        <v>249</v>
      </c>
      <c r="S103" s="28">
        <v>248</v>
      </c>
      <c r="T103" s="28">
        <v>240</v>
      </c>
      <c r="U103" s="20" t="s">
        <v>197</v>
      </c>
    </row>
    <row r="104" spans="1:21" ht="16.5" customHeight="1">
      <c r="A104" s="14">
        <v>102</v>
      </c>
      <c r="B104" s="26">
        <v>5</v>
      </c>
      <c r="C104" s="26">
        <v>8</v>
      </c>
      <c r="D104" s="25">
        <v>18</v>
      </c>
      <c r="E104" s="25">
        <v>217</v>
      </c>
      <c r="F104" s="25">
        <v>514</v>
      </c>
      <c r="G104" s="25">
        <v>524</v>
      </c>
      <c r="H104" s="25">
        <v>514</v>
      </c>
      <c r="I104" s="25">
        <v>507</v>
      </c>
      <c r="J104" s="25">
        <v>532</v>
      </c>
      <c r="K104" s="25">
        <v>539</v>
      </c>
      <c r="L104" s="25">
        <v>528</v>
      </c>
      <c r="M104" s="34">
        <v>519</v>
      </c>
      <c r="N104" s="34">
        <v>542</v>
      </c>
      <c r="O104" s="25">
        <v>541</v>
      </c>
      <c r="P104" s="25">
        <v>525</v>
      </c>
      <c r="Q104" s="25">
        <v>549</v>
      </c>
      <c r="R104" s="25">
        <v>546</v>
      </c>
      <c r="S104" s="25">
        <v>549</v>
      </c>
      <c r="T104" s="25">
        <v>535</v>
      </c>
      <c r="U104" s="6" t="s">
        <v>198</v>
      </c>
    </row>
    <row r="105" spans="1:21" ht="16.5" customHeight="1">
      <c r="A105" s="14">
        <v>103</v>
      </c>
      <c r="B105" s="26">
        <v>5</v>
      </c>
      <c r="C105" s="26">
        <v>7</v>
      </c>
      <c r="D105" s="25">
        <v>21</v>
      </c>
      <c r="E105" s="25">
        <v>213</v>
      </c>
      <c r="F105" s="25">
        <v>445</v>
      </c>
      <c r="G105" s="25">
        <v>414</v>
      </c>
      <c r="H105" s="25">
        <v>418</v>
      </c>
      <c r="I105" s="25">
        <v>428</v>
      </c>
      <c r="J105" s="25">
        <v>484</v>
      </c>
      <c r="K105" s="25">
        <v>504</v>
      </c>
      <c r="L105" s="25">
        <v>493</v>
      </c>
      <c r="M105" s="34">
        <v>479</v>
      </c>
      <c r="N105" s="34">
        <v>511</v>
      </c>
      <c r="O105" s="25">
        <v>513</v>
      </c>
      <c r="P105" s="25">
        <v>492</v>
      </c>
      <c r="Q105" s="25">
        <v>522</v>
      </c>
      <c r="R105" s="25">
        <v>515</v>
      </c>
      <c r="S105" s="25">
        <v>488</v>
      </c>
      <c r="T105" s="25">
        <v>462</v>
      </c>
      <c r="U105" s="6" t="s">
        <v>199</v>
      </c>
    </row>
    <row r="106" spans="1:21" s="21" customFormat="1" ht="16.5" customHeight="1">
      <c r="A106" s="14">
        <v>104</v>
      </c>
      <c r="B106" s="23">
        <v>4</v>
      </c>
      <c r="C106" s="23">
        <v>2</v>
      </c>
      <c r="D106" s="28">
        <v>29</v>
      </c>
      <c r="E106" s="28">
        <v>230</v>
      </c>
      <c r="F106" s="28">
        <v>443</v>
      </c>
      <c r="G106" s="28">
        <v>442</v>
      </c>
      <c r="H106" s="28">
        <v>434</v>
      </c>
      <c r="I106" s="28">
        <v>432</v>
      </c>
      <c r="J106" s="28">
        <v>446</v>
      </c>
      <c r="K106" s="28">
        <v>443</v>
      </c>
      <c r="L106" s="28">
        <v>440</v>
      </c>
      <c r="M106" s="283">
        <v>441</v>
      </c>
      <c r="N106" s="283">
        <v>453</v>
      </c>
      <c r="O106" s="28">
        <v>424</v>
      </c>
      <c r="P106" s="28">
        <v>414</v>
      </c>
      <c r="Q106" s="28">
        <v>423</v>
      </c>
      <c r="R106" s="28">
        <v>416</v>
      </c>
      <c r="S106" s="28">
        <v>414</v>
      </c>
      <c r="T106" s="28">
        <v>398</v>
      </c>
      <c r="U106" s="20" t="s">
        <v>200</v>
      </c>
    </row>
    <row r="107" spans="1:21" s="18" customFormat="1" ht="16.5" customHeight="1">
      <c r="A107" s="13">
        <v>105</v>
      </c>
      <c r="B107" s="22">
        <v>6</v>
      </c>
      <c r="C107" s="22">
        <v>4</v>
      </c>
      <c r="D107" s="27">
        <v>23</v>
      </c>
      <c r="E107" s="27">
        <v>260</v>
      </c>
      <c r="F107" s="27">
        <v>540</v>
      </c>
      <c r="G107" s="27">
        <v>545</v>
      </c>
      <c r="H107" s="27">
        <v>535</v>
      </c>
      <c r="I107" s="27">
        <v>520</v>
      </c>
      <c r="J107" s="27">
        <v>580</v>
      </c>
      <c r="K107" s="27">
        <v>601</v>
      </c>
      <c r="L107" s="27">
        <v>586</v>
      </c>
      <c r="M107" s="33">
        <v>590</v>
      </c>
      <c r="N107" s="33">
        <v>635</v>
      </c>
      <c r="O107" s="27">
        <v>618</v>
      </c>
      <c r="P107" s="27">
        <v>586</v>
      </c>
      <c r="Q107" s="27">
        <v>625</v>
      </c>
      <c r="R107" s="27">
        <v>646</v>
      </c>
      <c r="S107" s="27">
        <v>655</v>
      </c>
      <c r="T107" s="27">
        <v>598</v>
      </c>
      <c r="U107" s="6" t="s">
        <v>201</v>
      </c>
    </row>
    <row r="108" spans="1:21" ht="16.5" customHeight="1">
      <c r="A108" s="14">
        <v>106</v>
      </c>
      <c r="B108" s="26">
        <v>6</v>
      </c>
      <c r="C108" s="26">
        <v>7</v>
      </c>
      <c r="D108" s="25">
        <v>17</v>
      </c>
      <c r="E108" s="25">
        <v>240</v>
      </c>
      <c r="F108" s="25">
        <v>519</v>
      </c>
      <c r="G108" s="25">
        <v>515</v>
      </c>
      <c r="H108" s="25">
        <v>491</v>
      </c>
      <c r="I108" s="25">
        <v>481</v>
      </c>
      <c r="J108" s="25">
        <v>549</v>
      </c>
      <c r="K108" s="25">
        <v>573</v>
      </c>
      <c r="L108" s="25">
        <v>569</v>
      </c>
      <c r="M108" s="34">
        <v>583</v>
      </c>
      <c r="N108" s="34">
        <v>634</v>
      </c>
      <c r="O108" s="25">
        <v>619</v>
      </c>
      <c r="P108" s="25">
        <v>580</v>
      </c>
      <c r="Q108" s="25">
        <v>620</v>
      </c>
      <c r="R108" s="25">
        <v>645</v>
      </c>
      <c r="S108" s="25">
        <v>649</v>
      </c>
      <c r="T108" s="25">
        <v>572</v>
      </c>
      <c r="U108" s="6" t="s">
        <v>202</v>
      </c>
    </row>
    <row r="109" spans="1:21" ht="16.5" customHeight="1">
      <c r="A109" s="14">
        <v>107</v>
      </c>
      <c r="B109" s="23">
        <v>5</v>
      </c>
      <c r="C109" s="23">
        <v>8</v>
      </c>
      <c r="D109" s="25">
        <v>32</v>
      </c>
      <c r="E109" s="25">
        <v>294</v>
      </c>
      <c r="F109" s="25">
        <v>574</v>
      </c>
      <c r="G109" s="25">
        <v>596</v>
      </c>
      <c r="H109" s="25">
        <v>611</v>
      </c>
      <c r="I109" s="25">
        <v>586</v>
      </c>
      <c r="J109" s="25">
        <v>634</v>
      </c>
      <c r="K109" s="25">
        <v>649</v>
      </c>
      <c r="L109" s="25">
        <v>616</v>
      </c>
      <c r="M109" s="34">
        <v>603</v>
      </c>
      <c r="N109" s="34">
        <v>637</v>
      </c>
      <c r="O109" s="25">
        <v>616</v>
      </c>
      <c r="P109" s="25">
        <v>596</v>
      </c>
      <c r="Q109" s="25">
        <v>632</v>
      </c>
      <c r="R109" s="25">
        <v>646</v>
      </c>
      <c r="S109" s="25">
        <v>665</v>
      </c>
      <c r="T109" s="25">
        <v>642</v>
      </c>
      <c r="U109" s="6" t="s">
        <v>203</v>
      </c>
    </row>
    <row r="110" spans="1:21" s="18" customFormat="1" ht="16.5" customHeight="1">
      <c r="A110" s="13">
        <v>108</v>
      </c>
      <c r="B110" s="22">
        <v>9</v>
      </c>
      <c r="C110" s="22">
        <v>7</v>
      </c>
      <c r="D110" s="27">
        <v>27</v>
      </c>
      <c r="E110" s="27">
        <v>201</v>
      </c>
      <c r="F110" s="27">
        <v>643</v>
      </c>
      <c r="G110" s="27">
        <v>733</v>
      </c>
      <c r="H110" s="27">
        <v>727</v>
      </c>
      <c r="I110" s="27">
        <v>750</v>
      </c>
      <c r="J110" s="27">
        <v>786</v>
      </c>
      <c r="K110" s="27">
        <v>774</v>
      </c>
      <c r="L110" s="27">
        <v>794</v>
      </c>
      <c r="M110" s="33">
        <v>744</v>
      </c>
      <c r="N110" s="33">
        <v>724</v>
      </c>
      <c r="O110" s="27">
        <v>738</v>
      </c>
      <c r="P110" s="27">
        <v>670</v>
      </c>
      <c r="Q110" s="27">
        <v>722</v>
      </c>
      <c r="R110" s="27">
        <v>736</v>
      </c>
      <c r="S110" s="27">
        <v>762</v>
      </c>
      <c r="T110" s="27">
        <v>770</v>
      </c>
      <c r="U110" s="6" t="s">
        <v>204</v>
      </c>
    </row>
    <row r="111" spans="1:21" s="18" customFormat="1" ht="16.5" customHeight="1">
      <c r="A111" s="13">
        <v>109</v>
      </c>
      <c r="B111" s="22">
        <v>4</v>
      </c>
      <c r="C111" s="22">
        <v>7</v>
      </c>
      <c r="D111" s="27">
        <v>34</v>
      </c>
      <c r="E111" s="27">
        <v>189</v>
      </c>
      <c r="F111" s="27">
        <v>440</v>
      </c>
      <c r="G111" s="27">
        <v>488</v>
      </c>
      <c r="H111" s="27">
        <v>470</v>
      </c>
      <c r="I111" s="27">
        <v>484</v>
      </c>
      <c r="J111" s="27">
        <v>522</v>
      </c>
      <c r="K111" s="27">
        <v>522</v>
      </c>
      <c r="L111" s="27">
        <v>554</v>
      </c>
      <c r="M111" s="33">
        <v>525</v>
      </c>
      <c r="N111" s="33">
        <v>513</v>
      </c>
      <c r="O111" s="27">
        <v>506</v>
      </c>
      <c r="P111" s="27">
        <v>497</v>
      </c>
      <c r="Q111" s="27">
        <v>538</v>
      </c>
      <c r="R111" s="27">
        <v>525</v>
      </c>
      <c r="S111" s="27">
        <v>514</v>
      </c>
      <c r="T111" s="27">
        <v>467</v>
      </c>
      <c r="U111" s="6" t="s">
        <v>205</v>
      </c>
    </row>
    <row r="112" spans="1:21" s="18" customFormat="1" ht="16.5" customHeight="1">
      <c r="A112" s="13">
        <v>110</v>
      </c>
      <c r="B112" s="22">
        <v>10</v>
      </c>
      <c r="C112" s="22">
        <v>7</v>
      </c>
      <c r="D112" s="15">
        <v>55</v>
      </c>
      <c r="E112" s="15">
        <v>259</v>
      </c>
      <c r="F112" s="15">
        <v>827</v>
      </c>
      <c r="G112" s="15">
        <v>928</v>
      </c>
      <c r="H112" s="15">
        <v>962</v>
      </c>
      <c r="I112" s="35">
        <v>964</v>
      </c>
      <c r="J112" s="35">
        <v>995</v>
      </c>
      <c r="K112" s="35">
        <v>970</v>
      </c>
      <c r="L112" s="35">
        <v>982</v>
      </c>
      <c r="M112" s="35">
        <v>938</v>
      </c>
      <c r="N112" s="35">
        <v>989</v>
      </c>
      <c r="O112" s="15">
        <v>1008</v>
      </c>
      <c r="P112" s="15">
        <v>986</v>
      </c>
      <c r="Q112" s="15">
        <v>1067</v>
      </c>
      <c r="R112" s="15">
        <v>1059</v>
      </c>
      <c r="S112" s="15">
        <v>1068</v>
      </c>
      <c r="T112" s="15">
        <v>994</v>
      </c>
      <c r="U112" s="6" t="s">
        <v>206</v>
      </c>
    </row>
    <row r="113" spans="1:21" ht="16.5" customHeight="1">
      <c r="A113" s="14">
        <v>111</v>
      </c>
      <c r="B113" s="26">
        <v>14</v>
      </c>
      <c r="C113" s="26">
        <v>0</v>
      </c>
      <c r="D113" s="25">
        <v>77</v>
      </c>
      <c r="E113" s="25">
        <v>273</v>
      </c>
      <c r="F113" s="25">
        <v>1006</v>
      </c>
      <c r="G113" s="25">
        <v>1137</v>
      </c>
      <c r="H113" s="25">
        <v>1197</v>
      </c>
      <c r="I113" s="34">
        <v>1230</v>
      </c>
      <c r="J113" s="34">
        <v>1298</v>
      </c>
      <c r="K113" s="34">
        <v>1269</v>
      </c>
      <c r="L113" s="34">
        <v>1286</v>
      </c>
      <c r="M113" s="34">
        <v>1211</v>
      </c>
      <c r="N113" s="34">
        <v>1258</v>
      </c>
      <c r="O113" s="25">
        <v>1295</v>
      </c>
      <c r="P113" s="25">
        <v>1287</v>
      </c>
      <c r="Q113" s="25">
        <v>1442</v>
      </c>
      <c r="R113" s="25">
        <v>1471</v>
      </c>
      <c r="S113" s="25">
        <v>1530</v>
      </c>
      <c r="T113" s="25">
        <v>1435</v>
      </c>
      <c r="U113" s="6" t="s">
        <v>207</v>
      </c>
    </row>
    <row r="114" spans="1:21" ht="16.5" customHeight="1">
      <c r="A114" s="14">
        <v>112</v>
      </c>
      <c r="B114" s="26">
        <v>8</v>
      </c>
      <c r="C114" s="26">
        <v>6</v>
      </c>
      <c r="D114" s="25">
        <v>40</v>
      </c>
      <c r="E114" s="25">
        <v>249</v>
      </c>
      <c r="F114" s="25">
        <v>709</v>
      </c>
      <c r="G114" s="25">
        <v>791</v>
      </c>
      <c r="H114" s="25">
        <v>807</v>
      </c>
      <c r="I114" s="25">
        <v>788</v>
      </c>
      <c r="J114" s="25">
        <v>794</v>
      </c>
      <c r="K114" s="25">
        <v>772</v>
      </c>
      <c r="L114" s="25">
        <v>781</v>
      </c>
      <c r="M114" s="25">
        <v>758</v>
      </c>
      <c r="N114" s="25">
        <v>811</v>
      </c>
      <c r="O114" s="25">
        <v>818</v>
      </c>
      <c r="P114" s="25">
        <v>787</v>
      </c>
      <c r="Q114" s="25">
        <v>819</v>
      </c>
      <c r="R114" s="25">
        <v>786</v>
      </c>
      <c r="S114" s="25">
        <v>763</v>
      </c>
      <c r="T114" s="25">
        <v>702</v>
      </c>
      <c r="U114" s="6" t="s">
        <v>208</v>
      </c>
    </row>
    <row r="115" spans="1:21" s="18" customFormat="1" ht="16.5" customHeight="1">
      <c r="A115" s="13">
        <v>113</v>
      </c>
      <c r="B115" s="22">
        <v>6</v>
      </c>
      <c r="C115" s="22">
        <v>5</v>
      </c>
      <c r="D115" s="15">
        <v>33</v>
      </c>
      <c r="E115" s="15">
        <v>288</v>
      </c>
      <c r="F115" s="15">
        <v>402</v>
      </c>
      <c r="G115" s="15">
        <v>438</v>
      </c>
      <c r="H115" s="15">
        <v>445</v>
      </c>
      <c r="I115" s="35">
        <v>451</v>
      </c>
      <c r="J115" s="35">
        <v>460</v>
      </c>
      <c r="K115" s="15">
        <v>462</v>
      </c>
      <c r="L115" s="15">
        <v>467</v>
      </c>
      <c r="M115" s="15">
        <v>450</v>
      </c>
      <c r="N115" s="15">
        <v>460</v>
      </c>
      <c r="O115" s="15">
        <v>459</v>
      </c>
      <c r="P115" s="15">
        <v>453</v>
      </c>
      <c r="Q115" s="15">
        <v>483</v>
      </c>
      <c r="R115" s="15">
        <v>466</v>
      </c>
      <c r="S115" s="15">
        <v>468</v>
      </c>
      <c r="T115" s="15">
        <v>445</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algorithmName="SHA-512" hashValue="pdWlKcLmCzF4oY5KpoRG52mosroRSQ+ndmEZcY6EKg2REYR0xXJPyId7sJfliA/VUr6uOLZ2o4kCZA5LX5u6WA==" saltValue="qFOQlAzn4SfF1xU6r3xehw==" spinCount="100000"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13" t="s">
        <v>1257</v>
      </c>
      <c r="C2" s="313" t="s">
        <v>91</v>
      </c>
      <c r="D2" s="313" t="s">
        <v>92</v>
      </c>
      <c r="E2" s="313" t="s">
        <v>93</v>
      </c>
      <c r="F2" s="313" t="s">
        <v>94</v>
      </c>
      <c r="G2" s="313" t="s">
        <v>95</v>
      </c>
      <c r="H2" s="313" t="s">
        <v>96</v>
      </c>
      <c r="I2" s="313" t="s">
        <v>97</v>
      </c>
      <c r="J2" s="313" t="s">
        <v>98</v>
      </c>
      <c r="K2" s="313" t="s">
        <v>99</v>
      </c>
      <c r="L2" s="313" t="s">
        <v>100</v>
      </c>
      <c r="M2" s="313"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271</v>
      </c>
      <c r="C4" s="9">
        <v>272</v>
      </c>
      <c r="D4" s="9">
        <v>275</v>
      </c>
      <c r="E4" s="9">
        <v>277</v>
      </c>
      <c r="F4" s="9">
        <v>280</v>
      </c>
      <c r="G4" s="9">
        <v>282</v>
      </c>
      <c r="H4" s="9">
        <v>285</v>
      </c>
      <c r="I4" s="9">
        <v>287</v>
      </c>
      <c r="J4" s="9">
        <v>290</v>
      </c>
      <c r="K4" s="9">
        <v>292</v>
      </c>
      <c r="L4" s="9">
        <v>293</v>
      </c>
      <c r="M4" s="9">
        <v>294</v>
      </c>
      <c r="N4" s="6" t="s">
        <v>237</v>
      </c>
    </row>
    <row r="5" spans="1:14" ht="16.5" customHeight="1">
      <c r="A5" s="14">
        <v>2</v>
      </c>
      <c r="B5" s="8">
        <v>228</v>
      </c>
      <c r="C5" s="8">
        <v>229</v>
      </c>
      <c r="D5" s="11">
        <v>231</v>
      </c>
      <c r="E5" s="11">
        <v>233</v>
      </c>
      <c r="F5" s="11">
        <v>235</v>
      </c>
      <c r="G5" s="11">
        <v>237</v>
      </c>
      <c r="H5" s="11">
        <v>239</v>
      </c>
      <c r="I5" s="11">
        <v>241</v>
      </c>
      <c r="J5" s="11">
        <v>244</v>
      </c>
      <c r="K5" s="11">
        <v>245</v>
      </c>
      <c r="L5" s="11">
        <v>246</v>
      </c>
      <c r="M5" s="11">
        <v>246</v>
      </c>
      <c r="N5" s="6" t="s">
        <v>101</v>
      </c>
    </row>
    <row r="6" spans="1:14" ht="16.5" customHeight="1">
      <c r="A6" s="10">
        <v>3</v>
      </c>
      <c r="B6" s="8">
        <v>265</v>
      </c>
      <c r="C6" s="8">
        <v>270</v>
      </c>
      <c r="D6" s="11">
        <v>275</v>
      </c>
      <c r="E6" s="11">
        <v>280</v>
      </c>
      <c r="F6" s="31">
        <v>286</v>
      </c>
      <c r="G6" s="31">
        <v>292</v>
      </c>
      <c r="H6" s="11">
        <v>298</v>
      </c>
      <c r="I6" s="11">
        <v>303</v>
      </c>
      <c r="J6" s="11">
        <v>310</v>
      </c>
      <c r="K6" s="11">
        <v>315</v>
      </c>
      <c r="L6" s="11">
        <v>319</v>
      </c>
      <c r="M6" s="11">
        <v>321</v>
      </c>
      <c r="N6" s="6" t="s">
        <v>238</v>
      </c>
    </row>
    <row r="7" spans="1:14" ht="16.5" customHeight="1">
      <c r="A7" s="10">
        <v>4</v>
      </c>
      <c r="B7" s="8">
        <v>218</v>
      </c>
      <c r="C7" s="8">
        <v>219</v>
      </c>
      <c r="D7" s="11">
        <v>220</v>
      </c>
      <c r="E7" s="11">
        <v>221</v>
      </c>
      <c r="F7" s="31">
        <v>222</v>
      </c>
      <c r="G7" s="31">
        <v>223</v>
      </c>
      <c r="H7" s="11">
        <v>224</v>
      </c>
      <c r="I7" s="11">
        <v>225</v>
      </c>
      <c r="J7" s="11">
        <v>227</v>
      </c>
      <c r="K7" s="11">
        <v>227</v>
      </c>
      <c r="L7" s="11">
        <v>228</v>
      </c>
      <c r="M7" s="11">
        <v>227</v>
      </c>
      <c r="N7" s="6" t="s">
        <v>102</v>
      </c>
    </row>
    <row r="8" spans="1:14" ht="16.5" customHeight="1">
      <c r="A8" s="10">
        <v>5</v>
      </c>
      <c r="B8" s="8">
        <v>329</v>
      </c>
      <c r="C8" s="8">
        <v>332</v>
      </c>
      <c r="D8" s="11">
        <v>336</v>
      </c>
      <c r="E8" s="11">
        <v>340</v>
      </c>
      <c r="F8" s="31">
        <v>343</v>
      </c>
      <c r="G8" s="31">
        <v>347</v>
      </c>
      <c r="H8" s="11">
        <v>350</v>
      </c>
      <c r="I8" s="11">
        <v>354</v>
      </c>
      <c r="J8" s="11">
        <v>357</v>
      </c>
      <c r="K8" s="11">
        <v>360</v>
      </c>
      <c r="L8" s="11">
        <v>362</v>
      </c>
      <c r="M8" s="11">
        <v>364</v>
      </c>
      <c r="N8" s="6" t="s">
        <v>103</v>
      </c>
    </row>
    <row r="9" spans="1:14" ht="16.5" customHeight="1">
      <c r="A9" s="10">
        <v>6</v>
      </c>
      <c r="B9" s="8">
        <v>352</v>
      </c>
      <c r="C9" s="8">
        <v>354</v>
      </c>
      <c r="D9" s="11">
        <v>357</v>
      </c>
      <c r="E9" s="11">
        <v>360</v>
      </c>
      <c r="F9" s="31">
        <v>363</v>
      </c>
      <c r="G9" s="31">
        <v>367</v>
      </c>
      <c r="H9" s="11">
        <v>370</v>
      </c>
      <c r="I9" s="11">
        <v>373</v>
      </c>
      <c r="J9" s="11">
        <v>377</v>
      </c>
      <c r="K9" s="11">
        <v>379</v>
      </c>
      <c r="L9" s="11">
        <v>381</v>
      </c>
      <c r="M9" s="11">
        <v>382</v>
      </c>
      <c r="N9" s="6" t="s">
        <v>104</v>
      </c>
    </row>
    <row r="10" spans="1:14" ht="16.5" customHeight="1">
      <c r="A10" s="10">
        <v>7</v>
      </c>
      <c r="B10" s="8">
        <v>301</v>
      </c>
      <c r="C10" s="8">
        <v>302</v>
      </c>
      <c r="D10" s="11">
        <v>304</v>
      </c>
      <c r="E10" s="11">
        <v>305</v>
      </c>
      <c r="F10" s="31">
        <v>306</v>
      </c>
      <c r="G10" s="31">
        <v>308</v>
      </c>
      <c r="H10" s="11">
        <v>309</v>
      </c>
      <c r="I10" s="11">
        <v>310</v>
      </c>
      <c r="J10" s="11">
        <v>311</v>
      </c>
      <c r="K10" s="11">
        <v>312</v>
      </c>
      <c r="L10" s="11">
        <v>311</v>
      </c>
      <c r="M10" s="11">
        <v>310</v>
      </c>
      <c r="N10" s="6" t="s">
        <v>105</v>
      </c>
    </row>
    <row r="11" spans="1:14" ht="16.5" customHeight="1">
      <c r="A11" s="10">
        <v>8</v>
      </c>
      <c r="B11" s="8">
        <v>221</v>
      </c>
      <c r="C11" s="8">
        <v>224</v>
      </c>
      <c r="D11" s="11">
        <v>227</v>
      </c>
      <c r="E11" s="11">
        <v>229</v>
      </c>
      <c r="F11" s="31">
        <v>232</v>
      </c>
      <c r="G11" s="31">
        <v>234</v>
      </c>
      <c r="H11" s="11">
        <v>237</v>
      </c>
      <c r="I11" s="11">
        <v>240</v>
      </c>
      <c r="J11" s="11">
        <v>243</v>
      </c>
      <c r="K11" s="11">
        <v>245</v>
      </c>
      <c r="L11" s="11">
        <v>246</v>
      </c>
      <c r="M11" s="11">
        <v>245</v>
      </c>
      <c r="N11" s="6" t="s">
        <v>106</v>
      </c>
    </row>
    <row r="12" spans="1:14" ht="16.5" customHeight="1">
      <c r="A12" s="10">
        <v>9</v>
      </c>
      <c r="B12" s="8">
        <v>408</v>
      </c>
      <c r="C12" s="8">
        <v>412</v>
      </c>
      <c r="D12" s="11">
        <v>416</v>
      </c>
      <c r="E12" s="11">
        <v>420</v>
      </c>
      <c r="F12" s="31">
        <v>424</v>
      </c>
      <c r="G12" s="31">
        <v>429</v>
      </c>
      <c r="H12" s="11">
        <v>433</v>
      </c>
      <c r="I12" s="11">
        <v>438</v>
      </c>
      <c r="J12" s="11">
        <v>443</v>
      </c>
      <c r="K12" s="11">
        <v>447</v>
      </c>
      <c r="L12" s="11">
        <v>450</v>
      </c>
      <c r="M12" s="11">
        <v>452</v>
      </c>
      <c r="N12" s="6" t="s">
        <v>107</v>
      </c>
    </row>
    <row r="13" spans="1:14" ht="16.5" customHeight="1">
      <c r="A13" s="13">
        <v>10</v>
      </c>
      <c r="B13" s="9">
        <v>324</v>
      </c>
      <c r="C13" s="9">
        <v>327</v>
      </c>
      <c r="D13" s="9">
        <v>329</v>
      </c>
      <c r="E13" s="9">
        <v>331</v>
      </c>
      <c r="F13" s="32">
        <v>333</v>
      </c>
      <c r="G13" s="32">
        <v>336</v>
      </c>
      <c r="H13" s="9">
        <v>339</v>
      </c>
      <c r="I13" s="9">
        <v>342</v>
      </c>
      <c r="J13" s="9">
        <v>346</v>
      </c>
      <c r="K13" s="9">
        <v>348</v>
      </c>
      <c r="L13" s="9">
        <v>350</v>
      </c>
      <c r="M13" s="9">
        <v>351</v>
      </c>
      <c r="N13" s="6" t="s">
        <v>108</v>
      </c>
    </row>
    <row r="14" spans="1:14" ht="16.5" customHeight="1">
      <c r="A14" s="14">
        <v>11</v>
      </c>
      <c r="B14" s="11">
        <v>490</v>
      </c>
      <c r="C14" s="11">
        <v>491</v>
      </c>
      <c r="D14" s="11">
        <v>492</v>
      </c>
      <c r="E14" s="11">
        <v>493</v>
      </c>
      <c r="F14" s="31">
        <v>493</v>
      </c>
      <c r="G14" s="31">
        <v>495</v>
      </c>
      <c r="H14" s="11">
        <v>496</v>
      </c>
      <c r="I14" s="11">
        <v>497</v>
      </c>
      <c r="J14" s="11">
        <v>499</v>
      </c>
      <c r="K14" s="11">
        <v>501</v>
      </c>
      <c r="L14" s="11">
        <v>501</v>
      </c>
      <c r="M14" s="11">
        <v>501</v>
      </c>
      <c r="N14" s="6" t="s">
        <v>109</v>
      </c>
    </row>
    <row r="15" spans="1:14" ht="16.5" customHeight="1">
      <c r="A15" s="10">
        <v>12</v>
      </c>
      <c r="B15" s="11">
        <v>535</v>
      </c>
      <c r="C15" s="11">
        <v>534</v>
      </c>
      <c r="D15" s="11">
        <v>533</v>
      </c>
      <c r="E15" s="11">
        <v>533</v>
      </c>
      <c r="F15" s="31">
        <v>533</v>
      </c>
      <c r="G15" s="31">
        <v>534</v>
      </c>
      <c r="H15" s="11">
        <v>535</v>
      </c>
      <c r="I15" s="11">
        <v>537</v>
      </c>
      <c r="J15" s="11">
        <v>539</v>
      </c>
      <c r="K15" s="11">
        <v>540</v>
      </c>
      <c r="L15" s="11">
        <v>540</v>
      </c>
      <c r="M15" s="11">
        <v>540</v>
      </c>
      <c r="N15" s="6" t="s">
        <v>110</v>
      </c>
    </row>
    <row r="16" spans="1:14" ht="16.5" customHeight="1">
      <c r="A16" s="10">
        <v>13</v>
      </c>
      <c r="B16" s="11">
        <v>688</v>
      </c>
      <c r="C16" s="11">
        <v>692</v>
      </c>
      <c r="D16" s="11">
        <v>698</v>
      </c>
      <c r="E16" s="11">
        <v>702</v>
      </c>
      <c r="F16" s="31">
        <v>704</v>
      </c>
      <c r="G16" s="31">
        <v>708</v>
      </c>
      <c r="H16" s="11">
        <v>710</v>
      </c>
      <c r="I16" s="11">
        <v>710</v>
      </c>
      <c r="J16" s="11">
        <v>712</v>
      </c>
      <c r="K16" s="11">
        <v>713</v>
      </c>
      <c r="L16" s="11">
        <v>712</v>
      </c>
      <c r="M16" s="11">
        <v>708</v>
      </c>
      <c r="N16" s="6" t="s">
        <v>111</v>
      </c>
    </row>
    <row r="17" spans="1:14" ht="16.5" customHeight="1">
      <c r="A17" s="10">
        <v>14</v>
      </c>
      <c r="B17" s="11">
        <v>426</v>
      </c>
      <c r="C17" s="11">
        <v>427</v>
      </c>
      <c r="D17" s="11">
        <v>427</v>
      </c>
      <c r="E17" s="11">
        <v>428</v>
      </c>
      <c r="F17" s="31">
        <v>428</v>
      </c>
      <c r="G17" s="31">
        <v>429</v>
      </c>
      <c r="H17" s="11">
        <v>429</v>
      </c>
      <c r="I17" s="11">
        <v>431</v>
      </c>
      <c r="J17" s="11">
        <v>433</v>
      </c>
      <c r="K17" s="11">
        <v>435</v>
      </c>
      <c r="L17" s="11">
        <v>436</v>
      </c>
      <c r="M17" s="11">
        <v>436</v>
      </c>
      <c r="N17" s="6" t="s">
        <v>112</v>
      </c>
    </row>
    <row r="18" spans="1:14" ht="16.5" customHeight="1">
      <c r="A18" s="10">
        <v>15</v>
      </c>
      <c r="B18" s="11">
        <v>419</v>
      </c>
      <c r="C18" s="11">
        <v>419</v>
      </c>
      <c r="D18" s="11">
        <v>421</v>
      </c>
      <c r="E18" s="11">
        <v>421</v>
      </c>
      <c r="F18" s="31">
        <v>423</v>
      </c>
      <c r="G18" s="31">
        <v>424</v>
      </c>
      <c r="H18" s="11">
        <v>426</v>
      </c>
      <c r="I18" s="11">
        <v>427</v>
      </c>
      <c r="J18" s="11">
        <v>430</v>
      </c>
      <c r="K18" s="11">
        <v>432</v>
      </c>
      <c r="L18" s="11">
        <v>433</v>
      </c>
      <c r="M18" s="11">
        <v>433</v>
      </c>
      <c r="N18" s="6" t="s">
        <v>113</v>
      </c>
    </row>
    <row r="19" spans="1:14" ht="16.5" customHeight="1">
      <c r="A19" s="10">
        <v>16</v>
      </c>
      <c r="B19" s="11">
        <v>369</v>
      </c>
      <c r="C19" s="11">
        <v>369</v>
      </c>
      <c r="D19" s="11">
        <v>368</v>
      </c>
      <c r="E19" s="11">
        <v>366</v>
      </c>
      <c r="F19" s="31">
        <v>365</v>
      </c>
      <c r="G19" s="31">
        <v>366</v>
      </c>
      <c r="H19" s="11">
        <v>366</v>
      </c>
      <c r="I19" s="11">
        <v>368</v>
      </c>
      <c r="J19" s="11">
        <v>368</v>
      </c>
      <c r="K19" s="11">
        <v>368</v>
      </c>
      <c r="L19" s="11">
        <v>368</v>
      </c>
      <c r="M19" s="11">
        <v>367</v>
      </c>
      <c r="N19" s="6" t="s">
        <v>114</v>
      </c>
    </row>
    <row r="20" spans="1:14" ht="16.5" customHeight="1">
      <c r="A20" s="10">
        <v>17</v>
      </c>
      <c r="B20" s="11">
        <v>159</v>
      </c>
      <c r="C20" s="11">
        <v>159</v>
      </c>
      <c r="D20" s="11">
        <v>158</v>
      </c>
      <c r="E20" s="11">
        <v>158</v>
      </c>
      <c r="F20" s="31">
        <v>158</v>
      </c>
      <c r="G20" s="31">
        <v>157</v>
      </c>
      <c r="H20" s="11">
        <v>157</v>
      </c>
      <c r="I20" s="11">
        <v>157</v>
      </c>
      <c r="J20" s="11">
        <v>157</v>
      </c>
      <c r="K20" s="11">
        <v>157</v>
      </c>
      <c r="L20" s="11">
        <v>156</v>
      </c>
      <c r="M20" s="11">
        <v>155</v>
      </c>
      <c r="N20" s="6" t="s">
        <v>115</v>
      </c>
    </row>
    <row r="21" spans="1:14" ht="16.5" customHeight="1">
      <c r="A21" s="10">
        <v>18</v>
      </c>
      <c r="B21" s="11">
        <v>182</v>
      </c>
      <c r="C21" s="11">
        <v>181</v>
      </c>
      <c r="D21" s="11">
        <v>180</v>
      </c>
      <c r="E21" s="11">
        <v>180</v>
      </c>
      <c r="F21" s="31">
        <v>180</v>
      </c>
      <c r="G21" s="31">
        <v>180</v>
      </c>
      <c r="H21" s="11">
        <v>180</v>
      </c>
      <c r="I21" s="11">
        <v>181</v>
      </c>
      <c r="J21" s="11">
        <v>183</v>
      </c>
      <c r="K21" s="11">
        <v>184</v>
      </c>
      <c r="L21" s="11">
        <v>185</v>
      </c>
      <c r="M21" s="11">
        <v>185</v>
      </c>
      <c r="N21" s="6" t="s">
        <v>116</v>
      </c>
    </row>
    <row r="22" spans="1:14" ht="16.5" customHeight="1">
      <c r="A22" s="10">
        <v>19</v>
      </c>
      <c r="B22" s="11">
        <v>521</v>
      </c>
      <c r="C22" s="11">
        <v>526</v>
      </c>
      <c r="D22" s="11">
        <v>529</v>
      </c>
      <c r="E22" s="11">
        <v>533</v>
      </c>
      <c r="F22" s="31">
        <v>536</v>
      </c>
      <c r="G22" s="31">
        <v>540</v>
      </c>
      <c r="H22" s="11">
        <v>543</v>
      </c>
      <c r="I22" s="11">
        <v>548</v>
      </c>
      <c r="J22" s="11">
        <v>554</v>
      </c>
      <c r="K22" s="11">
        <v>557</v>
      </c>
      <c r="L22" s="11">
        <v>559</v>
      </c>
      <c r="M22" s="11">
        <v>559</v>
      </c>
      <c r="N22" s="6" t="s">
        <v>117</v>
      </c>
    </row>
    <row r="23" spans="1:14" ht="16.5" customHeight="1">
      <c r="A23" s="10">
        <v>20</v>
      </c>
      <c r="B23" s="11">
        <v>272</v>
      </c>
      <c r="C23" s="11">
        <v>278</v>
      </c>
      <c r="D23" s="11">
        <v>285</v>
      </c>
      <c r="E23" s="11">
        <v>292</v>
      </c>
      <c r="F23" s="31">
        <v>299</v>
      </c>
      <c r="G23" s="31">
        <v>306</v>
      </c>
      <c r="H23" s="11">
        <v>313</v>
      </c>
      <c r="I23" s="11">
        <v>321</v>
      </c>
      <c r="J23" s="11">
        <v>331</v>
      </c>
      <c r="K23" s="11">
        <v>339</v>
      </c>
      <c r="L23" s="11">
        <v>347</v>
      </c>
      <c r="M23" s="11">
        <v>355</v>
      </c>
      <c r="N23" s="6" t="s">
        <v>118</v>
      </c>
    </row>
    <row r="24" spans="1:14" ht="16.5" customHeight="1">
      <c r="A24" s="10">
        <v>21</v>
      </c>
      <c r="B24" s="11">
        <v>278</v>
      </c>
      <c r="C24" s="11">
        <v>280</v>
      </c>
      <c r="D24" s="11">
        <v>282</v>
      </c>
      <c r="E24" s="11">
        <v>284</v>
      </c>
      <c r="F24" s="31">
        <v>286</v>
      </c>
      <c r="G24" s="31">
        <v>289</v>
      </c>
      <c r="H24" s="11">
        <v>290</v>
      </c>
      <c r="I24" s="11">
        <v>292</v>
      </c>
      <c r="J24" s="11">
        <v>294</v>
      </c>
      <c r="K24" s="11">
        <v>295</v>
      </c>
      <c r="L24" s="11">
        <v>295</v>
      </c>
      <c r="M24" s="11">
        <v>295</v>
      </c>
      <c r="N24" s="6" t="s">
        <v>119</v>
      </c>
    </row>
    <row r="25" spans="1:14" ht="16.5" customHeight="1">
      <c r="A25" s="10">
        <v>22</v>
      </c>
      <c r="B25" s="11">
        <v>879</v>
      </c>
      <c r="C25" s="11">
        <v>882</v>
      </c>
      <c r="D25" s="11">
        <v>884</v>
      </c>
      <c r="E25" s="11">
        <v>887</v>
      </c>
      <c r="F25" s="31">
        <v>889</v>
      </c>
      <c r="G25" s="31">
        <v>893</v>
      </c>
      <c r="H25" s="11">
        <v>896</v>
      </c>
      <c r="I25" s="11">
        <v>901</v>
      </c>
      <c r="J25" s="11">
        <v>906</v>
      </c>
      <c r="K25" s="11">
        <v>908</v>
      </c>
      <c r="L25" s="11">
        <v>906</v>
      </c>
      <c r="M25" s="11">
        <v>901</v>
      </c>
      <c r="N25" s="6" t="s">
        <v>120</v>
      </c>
    </row>
    <row r="26" spans="1:14" ht="16.5" customHeight="1">
      <c r="A26" s="10">
        <v>23</v>
      </c>
      <c r="B26" s="11">
        <v>511</v>
      </c>
      <c r="C26" s="11">
        <v>517</v>
      </c>
      <c r="D26" s="11">
        <v>521</v>
      </c>
      <c r="E26" s="11">
        <v>524</v>
      </c>
      <c r="F26" s="31">
        <v>527</v>
      </c>
      <c r="G26" s="31">
        <v>531</v>
      </c>
      <c r="H26" s="11">
        <v>534</v>
      </c>
      <c r="I26" s="11">
        <v>539</v>
      </c>
      <c r="J26" s="11">
        <v>545</v>
      </c>
      <c r="K26" s="11">
        <v>549</v>
      </c>
      <c r="L26" s="11">
        <v>551</v>
      </c>
      <c r="M26" s="11">
        <v>553</v>
      </c>
      <c r="N26" s="6" t="s">
        <v>121</v>
      </c>
    </row>
    <row r="27" spans="1:14" ht="16.5" customHeight="1">
      <c r="A27" s="10">
        <v>24</v>
      </c>
      <c r="B27" s="11">
        <v>249</v>
      </c>
      <c r="C27" s="11">
        <v>250</v>
      </c>
      <c r="D27" s="11">
        <v>251</v>
      </c>
      <c r="E27" s="11">
        <v>253</v>
      </c>
      <c r="F27" s="31">
        <v>254</v>
      </c>
      <c r="G27" s="31">
        <v>256</v>
      </c>
      <c r="H27" s="11">
        <v>258</v>
      </c>
      <c r="I27" s="11">
        <v>259</v>
      </c>
      <c r="J27" s="11">
        <v>261</v>
      </c>
      <c r="K27" s="11">
        <v>262</v>
      </c>
      <c r="L27" s="11">
        <v>263</v>
      </c>
      <c r="M27" s="11">
        <v>263</v>
      </c>
      <c r="N27" s="6" t="s">
        <v>122</v>
      </c>
    </row>
    <row r="28" spans="1:14" ht="16.5" customHeight="1">
      <c r="A28" s="10">
        <v>25</v>
      </c>
      <c r="B28" s="11">
        <v>242</v>
      </c>
      <c r="C28" s="11">
        <v>239</v>
      </c>
      <c r="D28" s="11">
        <v>237</v>
      </c>
      <c r="E28" s="11">
        <v>235</v>
      </c>
      <c r="F28" s="31">
        <v>234</v>
      </c>
      <c r="G28" s="31">
        <v>233</v>
      </c>
      <c r="H28" s="11">
        <v>232</v>
      </c>
      <c r="I28" s="11">
        <v>232</v>
      </c>
      <c r="J28" s="11">
        <v>231</v>
      </c>
      <c r="K28" s="11">
        <v>231</v>
      </c>
      <c r="L28" s="11">
        <v>229</v>
      </c>
      <c r="M28" s="11">
        <v>227</v>
      </c>
      <c r="N28" s="6" t="s">
        <v>123</v>
      </c>
    </row>
    <row r="29" spans="1:14" ht="16.5" customHeight="1">
      <c r="A29" s="10">
        <v>26</v>
      </c>
      <c r="B29" s="11">
        <v>190</v>
      </c>
      <c r="C29" s="11">
        <v>193</v>
      </c>
      <c r="D29" s="11">
        <v>195</v>
      </c>
      <c r="E29" s="11">
        <v>198</v>
      </c>
      <c r="F29" s="31">
        <v>201</v>
      </c>
      <c r="G29" s="31">
        <v>204</v>
      </c>
      <c r="H29" s="11">
        <v>206</v>
      </c>
      <c r="I29" s="11">
        <v>210</v>
      </c>
      <c r="J29" s="11">
        <v>214</v>
      </c>
      <c r="K29" s="11">
        <v>217</v>
      </c>
      <c r="L29" s="11">
        <v>219</v>
      </c>
      <c r="M29" s="11">
        <v>222</v>
      </c>
      <c r="N29" s="6" t="s">
        <v>124</v>
      </c>
    </row>
    <row r="30" spans="1:14" ht="16.5" customHeight="1">
      <c r="A30" s="10">
        <v>27</v>
      </c>
      <c r="B30" s="11">
        <v>116</v>
      </c>
      <c r="C30" s="11">
        <v>116</v>
      </c>
      <c r="D30" s="11">
        <v>117</v>
      </c>
      <c r="E30" s="11">
        <v>118</v>
      </c>
      <c r="F30" s="31">
        <v>119</v>
      </c>
      <c r="G30" s="31">
        <v>120</v>
      </c>
      <c r="H30" s="11">
        <v>121</v>
      </c>
      <c r="I30" s="11">
        <v>122</v>
      </c>
      <c r="J30" s="11">
        <v>123</v>
      </c>
      <c r="K30" s="11">
        <v>123</v>
      </c>
      <c r="L30" s="11">
        <v>123</v>
      </c>
      <c r="M30" s="11">
        <v>122</v>
      </c>
      <c r="N30" s="6" t="s">
        <v>125</v>
      </c>
    </row>
    <row r="31" spans="1:14" ht="16.5" customHeight="1">
      <c r="A31" s="10">
        <v>28</v>
      </c>
      <c r="B31" s="11">
        <v>221</v>
      </c>
      <c r="C31" s="11">
        <v>225</v>
      </c>
      <c r="D31" s="11">
        <v>229</v>
      </c>
      <c r="E31" s="11">
        <v>232</v>
      </c>
      <c r="F31" s="31">
        <v>236</v>
      </c>
      <c r="G31" s="31">
        <v>240</v>
      </c>
      <c r="H31" s="11">
        <v>243</v>
      </c>
      <c r="I31" s="11">
        <v>248</v>
      </c>
      <c r="J31" s="11">
        <v>253</v>
      </c>
      <c r="K31" s="11">
        <v>257</v>
      </c>
      <c r="L31" s="11">
        <v>261</v>
      </c>
      <c r="M31" s="11">
        <v>265</v>
      </c>
      <c r="N31" s="6" t="s">
        <v>126</v>
      </c>
    </row>
    <row r="32" spans="1:14" ht="16.5" customHeight="1">
      <c r="A32" s="10">
        <v>29</v>
      </c>
      <c r="B32" s="11">
        <v>138</v>
      </c>
      <c r="C32" s="11">
        <v>138</v>
      </c>
      <c r="D32" s="11">
        <v>138</v>
      </c>
      <c r="E32" s="11">
        <v>139</v>
      </c>
      <c r="F32" s="31">
        <v>140</v>
      </c>
      <c r="G32" s="31">
        <v>141</v>
      </c>
      <c r="H32" s="11">
        <v>141</v>
      </c>
      <c r="I32" s="11">
        <v>143</v>
      </c>
      <c r="J32" s="11">
        <v>144</v>
      </c>
      <c r="K32" s="11">
        <v>145</v>
      </c>
      <c r="L32" s="11">
        <v>146</v>
      </c>
      <c r="M32" s="11">
        <v>147</v>
      </c>
      <c r="N32" s="6" t="s">
        <v>127</v>
      </c>
    </row>
    <row r="33" spans="1:14" ht="16.5" customHeight="1">
      <c r="A33" s="10">
        <v>30</v>
      </c>
      <c r="B33" s="11">
        <v>204</v>
      </c>
      <c r="C33" s="11">
        <v>205</v>
      </c>
      <c r="D33" s="11">
        <v>207</v>
      </c>
      <c r="E33" s="11">
        <v>209</v>
      </c>
      <c r="F33" s="31">
        <v>212</v>
      </c>
      <c r="G33" s="31">
        <v>214</v>
      </c>
      <c r="H33" s="11">
        <v>215</v>
      </c>
      <c r="I33" s="11">
        <v>218</v>
      </c>
      <c r="J33" s="11">
        <v>221</v>
      </c>
      <c r="K33" s="11">
        <v>224</v>
      </c>
      <c r="L33" s="11">
        <v>226</v>
      </c>
      <c r="M33" s="11">
        <v>227</v>
      </c>
      <c r="N33" s="6" t="s">
        <v>128</v>
      </c>
    </row>
    <row r="34" spans="1:14" ht="16.5" customHeight="1">
      <c r="A34" s="10">
        <v>31</v>
      </c>
      <c r="B34" s="11">
        <v>247</v>
      </c>
      <c r="C34" s="11">
        <v>248</v>
      </c>
      <c r="D34" s="11">
        <v>250</v>
      </c>
      <c r="E34" s="11">
        <v>251</v>
      </c>
      <c r="F34" s="31">
        <v>253</v>
      </c>
      <c r="G34" s="31">
        <v>255</v>
      </c>
      <c r="H34" s="11">
        <v>256</v>
      </c>
      <c r="I34" s="11">
        <v>259</v>
      </c>
      <c r="J34" s="11">
        <v>262</v>
      </c>
      <c r="K34" s="11">
        <v>264</v>
      </c>
      <c r="L34" s="11">
        <v>265</v>
      </c>
      <c r="M34" s="11">
        <v>265</v>
      </c>
      <c r="N34" s="6" t="s">
        <v>129</v>
      </c>
    </row>
    <row r="35" spans="1:14" ht="16.5" customHeight="1">
      <c r="A35" s="10">
        <v>32</v>
      </c>
      <c r="B35" s="11">
        <v>186</v>
      </c>
      <c r="C35" s="11">
        <v>189</v>
      </c>
      <c r="D35" s="11">
        <v>191</v>
      </c>
      <c r="E35" s="11">
        <v>193</v>
      </c>
      <c r="F35" s="31">
        <v>195</v>
      </c>
      <c r="G35" s="31">
        <v>196</v>
      </c>
      <c r="H35" s="11">
        <v>198</v>
      </c>
      <c r="I35" s="11">
        <v>200</v>
      </c>
      <c r="J35" s="11">
        <v>203</v>
      </c>
      <c r="K35" s="11">
        <v>205</v>
      </c>
      <c r="L35" s="11">
        <v>205</v>
      </c>
      <c r="M35" s="11">
        <v>204</v>
      </c>
      <c r="N35" s="6" t="s">
        <v>130</v>
      </c>
    </row>
    <row r="36" spans="1:14" ht="16.5" customHeight="1">
      <c r="A36" s="10">
        <v>33</v>
      </c>
      <c r="B36" s="11">
        <v>274</v>
      </c>
      <c r="C36" s="11">
        <v>275</v>
      </c>
      <c r="D36" s="11">
        <v>276</v>
      </c>
      <c r="E36" s="11">
        <v>277</v>
      </c>
      <c r="F36" s="31">
        <v>279</v>
      </c>
      <c r="G36" s="31">
        <v>281</v>
      </c>
      <c r="H36" s="11">
        <v>283</v>
      </c>
      <c r="I36" s="11">
        <v>285</v>
      </c>
      <c r="J36" s="11">
        <v>288</v>
      </c>
      <c r="K36" s="11">
        <v>291</v>
      </c>
      <c r="L36" s="11">
        <v>292</v>
      </c>
      <c r="M36" s="11">
        <v>293</v>
      </c>
      <c r="N36" s="6" t="s">
        <v>131</v>
      </c>
    </row>
    <row r="37" spans="1:14" ht="16.5" customHeight="1">
      <c r="A37" s="10">
        <v>34</v>
      </c>
      <c r="B37" s="11">
        <v>334</v>
      </c>
      <c r="C37" s="11">
        <v>337</v>
      </c>
      <c r="D37" s="8">
        <v>340</v>
      </c>
      <c r="E37" s="8">
        <v>342</v>
      </c>
      <c r="F37" s="31">
        <v>345</v>
      </c>
      <c r="G37" s="31">
        <v>348</v>
      </c>
      <c r="H37" s="11">
        <v>350</v>
      </c>
      <c r="I37" s="11">
        <v>353</v>
      </c>
      <c r="J37" s="11">
        <v>356</v>
      </c>
      <c r="K37" s="11">
        <v>357</v>
      </c>
      <c r="L37" s="11">
        <v>358</v>
      </c>
      <c r="M37" s="11">
        <v>359</v>
      </c>
      <c r="N37" s="6" t="s">
        <v>132</v>
      </c>
    </row>
    <row r="38" spans="1:14" ht="16.5" customHeight="1">
      <c r="A38" s="10">
        <v>35</v>
      </c>
      <c r="B38" s="11">
        <v>295</v>
      </c>
      <c r="C38" s="11">
        <v>299</v>
      </c>
      <c r="D38" s="11">
        <v>303</v>
      </c>
      <c r="E38" s="11">
        <v>308</v>
      </c>
      <c r="F38" s="31">
        <v>313</v>
      </c>
      <c r="G38" s="31">
        <v>318</v>
      </c>
      <c r="H38" s="11">
        <v>323</v>
      </c>
      <c r="I38" s="11">
        <v>329</v>
      </c>
      <c r="J38" s="11">
        <v>334</v>
      </c>
      <c r="K38" s="11">
        <v>339</v>
      </c>
      <c r="L38" s="11">
        <v>344</v>
      </c>
      <c r="M38" s="11">
        <v>348</v>
      </c>
      <c r="N38" s="6" t="s">
        <v>133</v>
      </c>
    </row>
    <row r="39" spans="1:14" ht="16.5" customHeight="1">
      <c r="A39" s="10">
        <v>36</v>
      </c>
      <c r="B39" s="11">
        <v>242</v>
      </c>
      <c r="C39" s="11">
        <v>242</v>
      </c>
      <c r="D39" s="11">
        <v>244</v>
      </c>
      <c r="E39" s="11">
        <v>245</v>
      </c>
      <c r="F39" s="31">
        <v>246</v>
      </c>
      <c r="G39" s="31">
        <v>249</v>
      </c>
      <c r="H39" s="11">
        <v>251</v>
      </c>
      <c r="I39" s="11">
        <v>254</v>
      </c>
      <c r="J39" s="11">
        <v>258</v>
      </c>
      <c r="K39" s="11">
        <v>259</v>
      </c>
      <c r="L39" s="11">
        <v>261</v>
      </c>
      <c r="M39" s="11">
        <v>261</v>
      </c>
      <c r="N39" s="6" t="s">
        <v>134</v>
      </c>
    </row>
    <row r="40" spans="1:14" ht="16.5" customHeight="1">
      <c r="A40" s="10">
        <v>37</v>
      </c>
      <c r="B40" s="11">
        <v>311</v>
      </c>
      <c r="C40" s="11">
        <v>316</v>
      </c>
      <c r="D40" s="11">
        <v>321</v>
      </c>
      <c r="E40" s="11">
        <v>327</v>
      </c>
      <c r="F40" s="31">
        <v>332</v>
      </c>
      <c r="G40" s="31">
        <v>339</v>
      </c>
      <c r="H40" s="11">
        <v>345</v>
      </c>
      <c r="I40" s="11">
        <v>351</v>
      </c>
      <c r="J40" s="11">
        <v>357</v>
      </c>
      <c r="K40" s="11">
        <v>362</v>
      </c>
      <c r="L40" s="11">
        <v>368</v>
      </c>
      <c r="M40" s="11">
        <v>374</v>
      </c>
      <c r="N40" s="6" t="s">
        <v>135</v>
      </c>
    </row>
    <row r="41" spans="1:14" ht="16.5" customHeight="1">
      <c r="A41" s="10">
        <v>38</v>
      </c>
      <c r="B41" s="11">
        <v>380</v>
      </c>
      <c r="C41" s="11">
        <v>382</v>
      </c>
      <c r="D41" s="11">
        <v>384</v>
      </c>
      <c r="E41" s="11">
        <v>385</v>
      </c>
      <c r="F41" s="31">
        <v>387</v>
      </c>
      <c r="G41" s="31">
        <v>389</v>
      </c>
      <c r="H41" s="11">
        <v>391</v>
      </c>
      <c r="I41" s="11">
        <v>394</v>
      </c>
      <c r="J41" s="11">
        <v>398</v>
      </c>
      <c r="K41" s="11">
        <v>400</v>
      </c>
      <c r="L41" s="11">
        <v>401</v>
      </c>
      <c r="M41" s="11">
        <v>401</v>
      </c>
      <c r="N41" s="6" t="s">
        <v>136</v>
      </c>
    </row>
    <row r="42" spans="1:14" ht="16.5" customHeight="1">
      <c r="A42" s="10">
        <v>39</v>
      </c>
      <c r="B42" s="11">
        <v>259</v>
      </c>
      <c r="C42" s="11">
        <v>264</v>
      </c>
      <c r="D42" s="11">
        <v>270</v>
      </c>
      <c r="E42" s="11">
        <v>275</v>
      </c>
      <c r="F42" s="31">
        <v>282</v>
      </c>
      <c r="G42" s="31">
        <v>288</v>
      </c>
      <c r="H42" s="11">
        <v>295</v>
      </c>
      <c r="I42" s="11">
        <v>301</v>
      </c>
      <c r="J42" s="11">
        <v>307</v>
      </c>
      <c r="K42" s="11">
        <v>312</v>
      </c>
      <c r="L42" s="11">
        <v>317</v>
      </c>
      <c r="M42" s="11">
        <v>322</v>
      </c>
      <c r="N42" s="6" t="s">
        <v>137</v>
      </c>
    </row>
    <row r="43" spans="1:14" ht="16.5" customHeight="1">
      <c r="A43" s="10">
        <v>40</v>
      </c>
      <c r="B43" s="11">
        <v>310</v>
      </c>
      <c r="C43" s="11">
        <v>316</v>
      </c>
      <c r="D43" s="11">
        <v>321</v>
      </c>
      <c r="E43" s="11">
        <v>325</v>
      </c>
      <c r="F43" s="31">
        <v>330</v>
      </c>
      <c r="G43" s="31">
        <v>335</v>
      </c>
      <c r="H43" s="11">
        <v>340</v>
      </c>
      <c r="I43" s="11">
        <v>344</v>
      </c>
      <c r="J43" s="11">
        <v>347</v>
      </c>
      <c r="K43" s="11">
        <v>348</v>
      </c>
      <c r="L43" s="11">
        <v>351</v>
      </c>
      <c r="M43" s="11">
        <v>352</v>
      </c>
      <c r="N43" s="6" t="s">
        <v>138</v>
      </c>
    </row>
    <row r="44" spans="1:14" ht="16.5" customHeight="1">
      <c r="A44" s="10">
        <v>41</v>
      </c>
      <c r="B44" s="11">
        <v>110</v>
      </c>
      <c r="C44" s="11">
        <v>110</v>
      </c>
      <c r="D44" s="11">
        <v>111</v>
      </c>
      <c r="E44" s="11">
        <v>112</v>
      </c>
      <c r="F44" s="31">
        <v>113</v>
      </c>
      <c r="G44" s="31">
        <v>115</v>
      </c>
      <c r="H44" s="11">
        <v>116</v>
      </c>
      <c r="I44" s="11">
        <v>118</v>
      </c>
      <c r="J44" s="11">
        <v>120</v>
      </c>
      <c r="K44" s="11">
        <v>121</v>
      </c>
      <c r="L44" s="11">
        <v>123</v>
      </c>
      <c r="M44" s="11">
        <v>125</v>
      </c>
      <c r="N44" s="6" t="s">
        <v>139</v>
      </c>
    </row>
    <row r="45" spans="1:14" ht="16.5" customHeight="1">
      <c r="A45" s="10">
        <v>42</v>
      </c>
      <c r="B45" s="11">
        <v>275</v>
      </c>
      <c r="C45" s="11">
        <v>283</v>
      </c>
      <c r="D45" s="11">
        <v>290</v>
      </c>
      <c r="E45" s="11">
        <v>297</v>
      </c>
      <c r="F45" s="31">
        <v>306</v>
      </c>
      <c r="G45" s="31">
        <v>315</v>
      </c>
      <c r="H45" s="11">
        <v>324</v>
      </c>
      <c r="I45" s="11">
        <v>333</v>
      </c>
      <c r="J45" s="11">
        <v>343</v>
      </c>
      <c r="K45" s="11">
        <v>351</v>
      </c>
      <c r="L45" s="11">
        <v>360</v>
      </c>
      <c r="M45" s="11">
        <v>367</v>
      </c>
      <c r="N45" s="6" t="s">
        <v>140</v>
      </c>
    </row>
    <row r="46" spans="1:14" ht="16.5" customHeight="1">
      <c r="A46" s="10">
        <v>43</v>
      </c>
      <c r="B46" s="11">
        <v>321</v>
      </c>
      <c r="C46" s="11">
        <v>326</v>
      </c>
      <c r="D46" s="11">
        <v>330</v>
      </c>
      <c r="E46" s="11">
        <v>335</v>
      </c>
      <c r="F46" s="31">
        <v>339</v>
      </c>
      <c r="G46" s="31">
        <v>344</v>
      </c>
      <c r="H46" s="11">
        <v>348</v>
      </c>
      <c r="I46" s="11">
        <v>354</v>
      </c>
      <c r="J46" s="11">
        <v>359</v>
      </c>
      <c r="K46" s="11">
        <v>363</v>
      </c>
      <c r="L46" s="11">
        <v>366</v>
      </c>
      <c r="M46" s="11">
        <v>369</v>
      </c>
      <c r="N46" s="6" t="s">
        <v>141</v>
      </c>
    </row>
    <row r="47" spans="1:14" ht="16.5" customHeight="1">
      <c r="A47" s="10">
        <v>44</v>
      </c>
      <c r="B47" s="11">
        <v>423</v>
      </c>
      <c r="C47" s="11">
        <v>431</v>
      </c>
      <c r="D47" s="11">
        <v>438</v>
      </c>
      <c r="E47" s="11">
        <v>445</v>
      </c>
      <c r="F47" s="31">
        <v>451</v>
      </c>
      <c r="G47" s="31">
        <v>457</v>
      </c>
      <c r="H47" s="11">
        <v>463</v>
      </c>
      <c r="I47" s="11">
        <v>469</v>
      </c>
      <c r="J47" s="11">
        <v>475</v>
      </c>
      <c r="K47" s="11">
        <v>479</v>
      </c>
      <c r="L47" s="11">
        <v>481</v>
      </c>
      <c r="M47" s="11">
        <v>484</v>
      </c>
      <c r="N47" s="6" t="s">
        <v>142</v>
      </c>
    </row>
    <row r="48" spans="1:14" ht="16.5" customHeight="1">
      <c r="A48" s="10">
        <v>45</v>
      </c>
      <c r="B48" s="11">
        <v>255</v>
      </c>
      <c r="C48" s="11">
        <v>256</v>
      </c>
      <c r="D48" s="11">
        <v>256</v>
      </c>
      <c r="E48" s="11">
        <v>257</v>
      </c>
      <c r="F48" s="31">
        <v>259</v>
      </c>
      <c r="G48" s="31">
        <v>260</v>
      </c>
      <c r="H48" s="11">
        <v>262</v>
      </c>
      <c r="I48" s="11">
        <v>264</v>
      </c>
      <c r="J48" s="11">
        <v>267</v>
      </c>
      <c r="K48" s="11">
        <v>269</v>
      </c>
      <c r="L48" s="11">
        <v>271</v>
      </c>
      <c r="M48" s="11">
        <v>272</v>
      </c>
      <c r="N48" s="6" t="s">
        <v>143</v>
      </c>
    </row>
    <row r="49" spans="1:14" ht="16.5" customHeight="1">
      <c r="A49" s="10">
        <v>46</v>
      </c>
      <c r="B49" s="11">
        <v>311</v>
      </c>
      <c r="C49" s="11">
        <v>317</v>
      </c>
      <c r="D49" s="11">
        <v>323</v>
      </c>
      <c r="E49" s="11">
        <v>328</v>
      </c>
      <c r="F49" s="31">
        <v>334</v>
      </c>
      <c r="G49" s="31">
        <v>340</v>
      </c>
      <c r="H49" s="11">
        <v>345</v>
      </c>
      <c r="I49" s="11">
        <v>351</v>
      </c>
      <c r="J49" s="11">
        <v>358</v>
      </c>
      <c r="K49" s="11">
        <v>363</v>
      </c>
      <c r="L49" s="11">
        <v>368</v>
      </c>
      <c r="M49" s="11">
        <v>371</v>
      </c>
      <c r="N49" s="6" t="s">
        <v>144</v>
      </c>
    </row>
    <row r="50" spans="1:14" ht="16.5" customHeight="1">
      <c r="A50" s="10">
        <v>47</v>
      </c>
      <c r="B50" s="11">
        <v>220</v>
      </c>
      <c r="C50" s="11">
        <v>222</v>
      </c>
      <c r="D50" s="11">
        <v>225</v>
      </c>
      <c r="E50" s="11">
        <v>227</v>
      </c>
      <c r="F50" s="31">
        <v>229</v>
      </c>
      <c r="G50" s="31">
        <v>231</v>
      </c>
      <c r="H50" s="11">
        <v>233</v>
      </c>
      <c r="I50" s="11">
        <v>234</v>
      </c>
      <c r="J50" s="11">
        <v>236</v>
      </c>
      <c r="K50" s="11">
        <v>237</v>
      </c>
      <c r="L50" s="11">
        <v>238</v>
      </c>
      <c r="M50" s="11">
        <v>237</v>
      </c>
      <c r="N50" s="6" t="s">
        <v>145</v>
      </c>
    </row>
    <row r="51" spans="1:14" ht="16.5" customHeight="1">
      <c r="A51" s="10">
        <v>48</v>
      </c>
      <c r="B51" s="11">
        <v>225</v>
      </c>
      <c r="C51" s="11">
        <v>225</v>
      </c>
      <c r="D51" s="11">
        <v>225</v>
      </c>
      <c r="E51" s="11">
        <v>225</v>
      </c>
      <c r="F51" s="31">
        <v>226</v>
      </c>
      <c r="G51" s="31">
        <v>228</v>
      </c>
      <c r="H51" s="11">
        <v>229</v>
      </c>
      <c r="I51" s="11">
        <v>231</v>
      </c>
      <c r="J51" s="11">
        <v>232</v>
      </c>
      <c r="K51" s="11">
        <v>233</v>
      </c>
      <c r="L51" s="11">
        <v>233</v>
      </c>
      <c r="M51" s="11">
        <v>233</v>
      </c>
      <c r="N51" s="6" t="s">
        <v>146</v>
      </c>
    </row>
    <row r="52" spans="1:14" ht="16.5" customHeight="1">
      <c r="A52" s="10">
        <v>49</v>
      </c>
      <c r="B52" s="11">
        <v>218</v>
      </c>
      <c r="C52" s="11">
        <v>217</v>
      </c>
      <c r="D52" s="11">
        <v>217</v>
      </c>
      <c r="E52" s="11">
        <v>216</v>
      </c>
      <c r="F52" s="31">
        <v>217</v>
      </c>
      <c r="G52" s="31">
        <v>218</v>
      </c>
      <c r="H52" s="11">
        <v>218</v>
      </c>
      <c r="I52" s="11">
        <v>220</v>
      </c>
      <c r="J52" s="11">
        <v>220</v>
      </c>
      <c r="K52" s="11">
        <v>221</v>
      </c>
      <c r="L52" s="11">
        <v>220</v>
      </c>
      <c r="M52" s="11">
        <v>219</v>
      </c>
      <c r="N52" s="6" t="s">
        <v>147</v>
      </c>
    </row>
    <row r="53" spans="1:14" ht="16.5" customHeight="1">
      <c r="A53" s="10">
        <v>50</v>
      </c>
      <c r="B53" s="11">
        <v>261</v>
      </c>
      <c r="C53" s="11">
        <v>263</v>
      </c>
      <c r="D53" s="11">
        <v>265</v>
      </c>
      <c r="E53" s="11">
        <v>267</v>
      </c>
      <c r="F53" s="31">
        <v>270</v>
      </c>
      <c r="G53" s="31">
        <v>272</v>
      </c>
      <c r="H53" s="11">
        <v>275</v>
      </c>
      <c r="I53" s="11">
        <v>280</v>
      </c>
      <c r="J53" s="11">
        <v>285</v>
      </c>
      <c r="K53" s="11">
        <v>289</v>
      </c>
      <c r="L53" s="11">
        <v>293</v>
      </c>
      <c r="M53" s="11">
        <v>297</v>
      </c>
      <c r="N53" s="6" t="s">
        <v>148</v>
      </c>
    </row>
    <row r="54" spans="1:14" ht="16.5" customHeight="1">
      <c r="A54" s="10">
        <v>51</v>
      </c>
      <c r="B54" s="11">
        <v>338</v>
      </c>
      <c r="C54" s="11">
        <v>340</v>
      </c>
      <c r="D54" s="11">
        <v>343</v>
      </c>
      <c r="E54" s="11">
        <v>345</v>
      </c>
      <c r="F54" s="31">
        <v>347</v>
      </c>
      <c r="G54" s="31">
        <v>350</v>
      </c>
      <c r="H54" s="11">
        <v>352</v>
      </c>
      <c r="I54" s="11">
        <v>356</v>
      </c>
      <c r="J54" s="11">
        <v>360</v>
      </c>
      <c r="K54" s="11">
        <v>362</v>
      </c>
      <c r="L54" s="11">
        <v>364</v>
      </c>
      <c r="M54" s="11">
        <v>366</v>
      </c>
      <c r="N54" s="6" t="s">
        <v>149</v>
      </c>
    </row>
    <row r="55" spans="1:14" s="18" customFormat="1" ht="16.5" customHeight="1">
      <c r="A55" s="13">
        <v>52</v>
      </c>
      <c r="B55" s="12">
        <v>323</v>
      </c>
      <c r="C55" s="12">
        <v>330</v>
      </c>
      <c r="D55" s="12">
        <v>337</v>
      </c>
      <c r="E55" s="12">
        <v>343</v>
      </c>
      <c r="F55" s="36">
        <v>350</v>
      </c>
      <c r="G55" s="36">
        <v>357</v>
      </c>
      <c r="H55" s="12">
        <v>365</v>
      </c>
      <c r="I55" s="12">
        <v>372</v>
      </c>
      <c r="J55" s="12">
        <v>381</v>
      </c>
      <c r="K55" s="12">
        <v>387</v>
      </c>
      <c r="L55" s="12">
        <v>392</v>
      </c>
      <c r="M55" s="12">
        <v>395</v>
      </c>
      <c r="N55" s="6" t="s">
        <v>150</v>
      </c>
    </row>
    <row r="56" spans="1:14" s="18" customFormat="1" ht="16.5" customHeight="1">
      <c r="A56" s="13">
        <v>53</v>
      </c>
      <c r="B56" s="12">
        <v>743</v>
      </c>
      <c r="C56" s="12">
        <v>751</v>
      </c>
      <c r="D56" s="12">
        <v>758</v>
      </c>
      <c r="E56" s="12">
        <v>766</v>
      </c>
      <c r="F56" s="36">
        <v>772</v>
      </c>
      <c r="G56" s="36">
        <v>778</v>
      </c>
      <c r="H56" s="12">
        <v>782</v>
      </c>
      <c r="I56" s="12">
        <v>788</v>
      </c>
      <c r="J56" s="12">
        <v>796</v>
      </c>
      <c r="K56" s="12">
        <v>803</v>
      </c>
      <c r="L56" s="12">
        <v>808</v>
      </c>
      <c r="M56" s="12">
        <v>810</v>
      </c>
      <c r="N56" s="6" t="s">
        <v>151</v>
      </c>
    </row>
    <row r="57" spans="1:14" s="21" customFormat="1" ht="16.5" customHeight="1">
      <c r="A57" s="14">
        <v>54</v>
      </c>
      <c r="B57" s="19">
        <v>690</v>
      </c>
      <c r="C57" s="19">
        <v>698</v>
      </c>
      <c r="D57" s="19">
        <v>705</v>
      </c>
      <c r="E57" s="19">
        <v>713</v>
      </c>
      <c r="F57" s="278">
        <v>719</v>
      </c>
      <c r="G57" s="278">
        <v>724</v>
      </c>
      <c r="H57" s="19">
        <v>727</v>
      </c>
      <c r="I57" s="19">
        <v>732</v>
      </c>
      <c r="J57" s="19">
        <v>739</v>
      </c>
      <c r="K57" s="19">
        <v>744</v>
      </c>
      <c r="L57" s="19">
        <v>748</v>
      </c>
      <c r="M57" s="19">
        <v>749</v>
      </c>
      <c r="N57" s="20" t="s">
        <v>152</v>
      </c>
    </row>
    <row r="58" spans="1:14" ht="16.5" customHeight="1">
      <c r="A58" s="14">
        <v>55</v>
      </c>
      <c r="B58" s="11">
        <v>678</v>
      </c>
      <c r="C58" s="11">
        <v>685</v>
      </c>
      <c r="D58" s="11">
        <v>691</v>
      </c>
      <c r="E58" s="11">
        <v>698</v>
      </c>
      <c r="F58" s="31">
        <v>703</v>
      </c>
      <c r="G58" s="31">
        <v>707</v>
      </c>
      <c r="H58" s="11">
        <v>710</v>
      </c>
      <c r="I58" s="11">
        <v>714</v>
      </c>
      <c r="J58" s="11">
        <v>720</v>
      </c>
      <c r="K58" s="11">
        <v>725</v>
      </c>
      <c r="L58" s="11">
        <v>728</v>
      </c>
      <c r="M58" s="11">
        <v>728</v>
      </c>
      <c r="N58" s="6" t="s">
        <v>153</v>
      </c>
    </row>
    <row r="59" spans="1:14" ht="16.5" customHeight="1">
      <c r="A59" s="14">
        <v>56</v>
      </c>
      <c r="B59" s="11">
        <v>711</v>
      </c>
      <c r="C59" s="11">
        <v>724</v>
      </c>
      <c r="D59" s="11">
        <v>736</v>
      </c>
      <c r="E59" s="11">
        <v>748</v>
      </c>
      <c r="F59" s="31">
        <v>757</v>
      </c>
      <c r="G59" s="31">
        <v>763</v>
      </c>
      <c r="H59" s="11">
        <v>769</v>
      </c>
      <c r="I59" s="11">
        <v>774</v>
      </c>
      <c r="J59" s="11">
        <v>782</v>
      </c>
      <c r="K59" s="11">
        <v>789</v>
      </c>
      <c r="L59" s="11">
        <v>794</v>
      </c>
      <c r="M59" s="11">
        <v>796</v>
      </c>
      <c r="N59" s="6" t="s">
        <v>154</v>
      </c>
    </row>
    <row r="60" spans="1:14" s="21" customFormat="1" ht="16.5" customHeight="1">
      <c r="A60" s="14">
        <v>57</v>
      </c>
      <c r="B60" s="19">
        <v>994</v>
      </c>
      <c r="C60" s="19">
        <v>1002</v>
      </c>
      <c r="D60" s="19">
        <v>1008</v>
      </c>
      <c r="E60" s="19">
        <v>1014</v>
      </c>
      <c r="F60" s="278">
        <v>1019</v>
      </c>
      <c r="G60" s="278">
        <v>1026</v>
      </c>
      <c r="H60" s="19">
        <v>1032</v>
      </c>
      <c r="I60" s="19">
        <v>1038</v>
      </c>
      <c r="J60" s="19">
        <v>1048</v>
      </c>
      <c r="K60" s="19">
        <v>1056</v>
      </c>
      <c r="L60" s="19">
        <v>1062</v>
      </c>
      <c r="M60" s="19">
        <v>1062</v>
      </c>
      <c r="N60" s="20" t="s">
        <v>155</v>
      </c>
    </row>
    <row r="61" spans="1:14" ht="16.5" customHeight="1">
      <c r="A61" s="14">
        <v>58</v>
      </c>
      <c r="B61" s="11">
        <v>608</v>
      </c>
      <c r="C61" s="11">
        <v>621</v>
      </c>
      <c r="D61" s="11">
        <v>633</v>
      </c>
      <c r="E61" s="11">
        <v>646</v>
      </c>
      <c r="F61" s="31">
        <v>656</v>
      </c>
      <c r="G61" s="31">
        <v>668</v>
      </c>
      <c r="H61" s="11">
        <v>680</v>
      </c>
      <c r="I61" s="11">
        <v>692</v>
      </c>
      <c r="J61" s="11">
        <v>710</v>
      </c>
      <c r="K61" s="11">
        <v>728</v>
      </c>
      <c r="L61" s="11">
        <v>746</v>
      </c>
      <c r="M61" s="11">
        <v>759</v>
      </c>
      <c r="N61" s="6" t="s">
        <v>156</v>
      </c>
    </row>
    <row r="62" spans="1:14" ht="16.5" customHeight="1">
      <c r="A62" s="14">
        <v>59</v>
      </c>
      <c r="B62" s="11">
        <v>433</v>
      </c>
      <c r="C62" s="11">
        <v>438</v>
      </c>
      <c r="D62" s="11">
        <v>444</v>
      </c>
      <c r="E62" s="11">
        <v>449</v>
      </c>
      <c r="F62" s="31">
        <v>452</v>
      </c>
      <c r="G62" s="31">
        <v>456</v>
      </c>
      <c r="H62" s="11">
        <v>460</v>
      </c>
      <c r="I62" s="11">
        <v>465</v>
      </c>
      <c r="J62" s="11">
        <v>471</v>
      </c>
      <c r="K62" s="11">
        <v>476</v>
      </c>
      <c r="L62" s="11">
        <v>479</v>
      </c>
      <c r="M62" s="11">
        <v>481</v>
      </c>
      <c r="N62" s="15" t="s">
        <v>239</v>
      </c>
    </row>
    <row r="63" spans="1:14" s="18" customFormat="1" ht="16.5" customHeight="1">
      <c r="A63" s="13">
        <v>60</v>
      </c>
      <c r="B63" s="12">
        <v>299</v>
      </c>
      <c r="C63" s="12">
        <v>300</v>
      </c>
      <c r="D63" s="12">
        <v>302</v>
      </c>
      <c r="E63" s="12">
        <v>303</v>
      </c>
      <c r="F63" s="36">
        <v>305</v>
      </c>
      <c r="G63" s="36">
        <v>307</v>
      </c>
      <c r="H63" s="12">
        <v>309</v>
      </c>
      <c r="I63" s="12">
        <v>312</v>
      </c>
      <c r="J63" s="12">
        <v>315</v>
      </c>
      <c r="K63" s="12">
        <v>317</v>
      </c>
      <c r="L63" s="12">
        <v>319</v>
      </c>
      <c r="M63" s="12">
        <v>320</v>
      </c>
      <c r="N63" s="6" t="s">
        <v>157</v>
      </c>
    </row>
    <row r="64" spans="1:14" ht="16.5" customHeight="1">
      <c r="A64" s="14">
        <v>61</v>
      </c>
      <c r="B64" s="11">
        <v>372</v>
      </c>
      <c r="C64" s="11">
        <v>377</v>
      </c>
      <c r="D64" s="11">
        <v>382</v>
      </c>
      <c r="E64" s="11">
        <v>386</v>
      </c>
      <c r="F64" s="31">
        <v>390</v>
      </c>
      <c r="G64" s="31">
        <v>395</v>
      </c>
      <c r="H64" s="11">
        <v>400</v>
      </c>
      <c r="I64" s="11">
        <v>404</v>
      </c>
      <c r="J64" s="11">
        <v>410</v>
      </c>
      <c r="K64" s="11">
        <v>415</v>
      </c>
      <c r="L64" s="11">
        <v>418</v>
      </c>
      <c r="M64" s="11">
        <v>421</v>
      </c>
      <c r="N64" s="6" t="s">
        <v>158</v>
      </c>
    </row>
    <row r="65" spans="1:14" ht="16.5" customHeight="1">
      <c r="A65" s="14">
        <v>62</v>
      </c>
      <c r="B65" s="11">
        <v>138</v>
      </c>
      <c r="C65" s="11">
        <v>139</v>
      </c>
      <c r="D65" s="11">
        <v>140</v>
      </c>
      <c r="E65" s="11">
        <v>141</v>
      </c>
      <c r="F65" s="31">
        <v>143</v>
      </c>
      <c r="G65" s="31">
        <v>146</v>
      </c>
      <c r="H65" s="11">
        <v>148</v>
      </c>
      <c r="I65" s="11">
        <v>153</v>
      </c>
      <c r="J65" s="11">
        <v>161</v>
      </c>
      <c r="K65" s="11">
        <v>166</v>
      </c>
      <c r="L65" s="11">
        <v>171</v>
      </c>
      <c r="M65" s="11">
        <v>177</v>
      </c>
      <c r="N65" s="6" t="s">
        <v>159</v>
      </c>
    </row>
    <row r="66" spans="1:14" ht="16.5" customHeight="1">
      <c r="A66" s="14">
        <v>63</v>
      </c>
      <c r="B66" s="11">
        <v>335</v>
      </c>
      <c r="C66" s="11">
        <v>335</v>
      </c>
      <c r="D66" s="11">
        <v>337</v>
      </c>
      <c r="E66" s="11">
        <v>337</v>
      </c>
      <c r="F66" s="31">
        <v>338</v>
      </c>
      <c r="G66" s="31">
        <v>339</v>
      </c>
      <c r="H66" s="11">
        <v>340</v>
      </c>
      <c r="I66" s="11">
        <v>341</v>
      </c>
      <c r="J66" s="11">
        <v>343</v>
      </c>
      <c r="K66" s="11">
        <v>343</v>
      </c>
      <c r="L66" s="11">
        <v>343</v>
      </c>
      <c r="M66" s="11">
        <v>343</v>
      </c>
      <c r="N66" s="6" t="s">
        <v>160</v>
      </c>
    </row>
    <row r="67" spans="1:14" s="21" customFormat="1" ht="16.5" customHeight="1">
      <c r="A67" s="14">
        <v>64</v>
      </c>
      <c r="B67" s="19">
        <v>263</v>
      </c>
      <c r="C67" s="19">
        <v>262</v>
      </c>
      <c r="D67" s="19">
        <v>261</v>
      </c>
      <c r="E67" s="19">
        <v>261</v>
      </c>
      <c r="F67" s="278">
        <v>260</v>
      </c>
      <c r="G67" s="278">
        <v>260</v>
      </c>
      <c r="H67" s="19">
        <v>260</v>
      </c>
      <c r="I67" s="19">
        <v>259</v>
      </c>
      <c r="J67" s="19">
        <v>259</v>
      </c>
      <c r="K67" s="19">
        <v>258</v>
      </c>
      <c r="L67" s="19">
        <v>257</v>
      </c>
      <c r="M67" s="19">
        <v>255</v>
      </c>
      <c r="N67" s="20" t="s">
        <v>161</v>
      </c>
    </row>
    <row r="68" spans="1:14" s="18" customFormat="1" ht="16.5" customHeight="1">
      <c r="A68" s="13">
        <v>65</v>
      </c>
      <c r="B68" s="12">
        <v>284</v>
      </c>
      <c r="C68" s="12">
        <v>286</v>
      </c>
      <c r="D68" s="12">
        <v>288</v>
      </c>
      <c r="E68" s="12">
        <v>289</v>
      </c>
      <c r="F68" s="36">
        <v>291</v>
      </c>
      <c r="G68" s="36">
        <v>294</v>
      </c>
      <c r="H68" s="12">
        <v>296</v>
      </c>
      <c r="I68" s="12">
        <v>299</v>
      </c>
      <c r="J68" s="12">
        <v>302</v>
      </c>
      <c r="K68" s="12">
        <v>304</v>
      </c>
      <c r="L68" s="12">
        <v>306</v>
      </c>
      <c r="M68" s="12">
        <v>307</v>
      </c>
      <c r="N68" s="6" t="s">
        <v>162</v>
      </c>
    </row>
    <row r="69" spans="1:14" ht="16.5" customHeight="1">
      <c r="A69" s="14">
        <v>66</v>
      </c>
      <c r="B69" s="11">
        <v>395</v>
      </c>
      <c r="C69" s="11">
        <v>398</v>
      </c>
      <c r="D69" s="11">
        <v>402</v>
      </c>
      <c r="E69" s="11">
        <v>406</v>
      </c>
      <c r="F69" s="31">
        <v>410</v>
      </c>
      <c r="G69" s="31">
        <v>415</v>
      </c>
      <c r="H69" s="11">
        <v>419</v>
      </c>
      <c r="I69" s="11">
        <v>424</v>
      </c>
      <c r="J69" s="11">
        <v>430</v>
      </c>
      <c r="K69" s="11">
        <v>434</v>
      </c>
      <c r="L69" s="11">
        <v>437</v>
      </c>
      <c r="M69" s="11">
        <v>440</v>
      </c>
      <c r="N69" s="6" t="s">
        <v>163</v>
      </c>
    </row>
    <row r="70" spans="1:14" ht="16.5" customHeight="1">
      <c r="A70" s="14">
        <v>67</v>
      </c>
      <c r="B70" s="11">
        <v>118</v>
      </c>
      <c r="C70" s="11">
        <v>119</v>
      </c>
      <c r="D70" s="11">
        <v>119</v>
      </c>
      <c r="E70" s="11">
        <v>119</v>
      </c>
      <c r="F70" s="31">
        <v>119</v>
      </c>
      <c r="G70" s="31">
        <v>120</v>
      </c>
      <c r="H70" s="11">
        <v>120</v>
      </c>
      <c r="I70" s="11">
        <v>121</v>
      </c>
      <c r="J70" s="11">
        <v>121</v>
      </c>
      <c r="K70" s="11">
        <v>121</v>
      </c>
      <c r="L70" s="11">
        <v>122</v>
      </c>
      <c r="M70" s="11">
        <v>121</v>
      </c>
      <c r="N70" s="6" t="s">
        <v>164</v>
      </c>
    </row>
    <row r="71" spans="1:14" ht="16.5" customHeight="1">
      <c r="A71" s="14">
        <v>68</v>
      </c>
      <c r="B71" s="11">
        <v>207</v>
      </c>
      <c r="C71" s="11">
        <v>206</v>
      </c>
      <c r="D71" s="11">
        <v>206</v>
      </c>
      <c r="E71" s="11">
        <v>206</v>
      </c>
      <c r="F71" s="31">
        <v>206</v>
      </c>
      <c r="G71" s="31">
        <v>206</v>
      </c>
      <c r="H71" s="11">
        <v>206</v>
      </c>
      <c r="I71" s="11">
        <v>206</v>
      </c>
      <c r="J71" s="11">
        <v>207</v>
      </c>
      <c r="K71" s="11">
        <v>207</v>
      </c>
      <c r="L71" s="11">
        <v>207</v>
      </c>
      <c r="M71" s="11">
        <v>206</v>
      </c>
      <c r="N71" s="6" t="s">
        <v>165</v>
      </c>
    </row>
    <row r="72" spans="1:14" ht="16.5" customHeight="1">
      <c r="A72" s="14">
        <v>69</v>
      </c>
      <c r="B72" s="11">
        <v>139</v>
      </c>
      <c r="C72" s="11">
        <v>140</v>
      </c>
      <c r="D72" s="11">
        <v>140</v>
      </c>
      <c r="E72" s="11">
        <v>141</v>
      </c>
      <c r="F72" s="31">
        <v>141</v>
      </c>
      <c r="G72" s="31">
        <v>142</v>
      </c>
      <c r="H72" s="11">
        <v>142</v>
      </c>
      <c r="I72" s="11">
        <v>143</v>
      </c>
      <c r="J72" s="11">
        <v>144</v>
      </c>
      <c r="K72" s="11">
        <v>144</v>
      </c>
      <c r="L72" s="11">
        <v>145</v>
      </c>
      <c r="M72" s="11">
        <v>145</v>
      </c>
      <c r="N72" s="6" t="s">
        <v>166</v>
      </c>
    </row>
    <row r="73" spans="1:14" s="21" customFormat="1" ht="16.5" customHeight="1">
      <c r="A73" s="14">
        <v>70</v>
      </c>
      <c r="B73" s="19">
        <v>286</v>
      </c>
      <c r="C73" s="19">
        <v>285</v>
      </c>
      <c r="D73" s="19">
        <v>284</v>
      </c>
      <c r="E73" s="19">
        <v>283</v>
      </c>
      <c r="F73" s="278">
        <v>282</v>
      </c>
      <c r="G73" s="278">
        <v>281</v>
      </c>
      <c r="H73" s="19">
        <v>281</v>
      </c>
      <c r="I73" s="19">
        <v>281</v>
      </c>
      <c r="J73" s="19">
        <v>281</v>
      </c>
      <c r="K73" s="19">
        <v>281</v>
      </c>
      <c r="L73" s="19">
        <v>280</v>
      </c>
      <c r="M73" s="19">
        <v>278</v>
      </c>
      <c r="N73" s="20" t="s">
        <v>167</v>
      </c>
    </row>
    <row r="74" spans="1:14" ht="16.5" customHeight="1">
      <c r="A74" s="14">
        <v>71</v>
      </c>
      <c r="B74" s="11">
        <v>277</v>
      </c>
      <c r="C74" s="11">
        <v>279</v>
      </c>
      <c r="D74" s="11">
        <v>281</v>
      </c>
      <c r="E74" s="11">
        <v>283</v>
      </c>
      <c r="F74" s="31">
        <v>286</v>
      </c>
      <c r="G74" s="31">
        <v>288</v>
      </c>
      <c r="H74" s="11">
        <v>291</v>
      </c>
      <c r="I74" s="11">
        <v>294</v>
      </c>
      <c r="J74" s="11">
        <v>297</v>
      </c>
      <c r="K74" s="11">
        <v>300</v>
      </c>
      <c r="L74" s="11">
        <v>301</v>
      </c>
      <c r="M74" s="11">
        <v>302</v>
      </c>
      <c r="N74" s="6" t="s">
        <v>168</v>
      </c>
    </row>
    <row r="75" spans="1:14" ht="16.5" customHeight="1">
      <c r="A75" s="14">
        <v>72</v>
      </c>
      <c r="B75" s="11">
        <v>313</v>
      </c>
      <c r="C75" s="11">
        <v>313</v>
      </c>
      <c r="D75" s="11">
        <v>314</v>
      </c>
      <c r="E75" s="11">
        <v>314</v>
      </c>
      <c r="F75" s="31">
        <v>316</v>
      </c>
      <c r="G75" s="31">
        <v>317</v>
      </c>
      <c r="H75" s="11">
        <v>318</v>
      </c>
      <c r="I75" s="11">
        <v>320</v>
      </c>
      <c r="J75" s="11">
        <v>322</v>
      </c>
      <c r="K75" s="11">
        <v>324</v>
      </c>
      <c r="L75" s="11">
        <v>324</v>
      </c>
      <c r="M75" s="11">
        <v>324</v>
      </c>
      <c r="N75" s="6" t="s">
        <v>169</v>
      </c>
    </row>
    <row r="76" spans="1:14" ht="16.5" customHeight="1">
      <c r="A76" s="14">
        <v>73</v>
      </c>
      <c r="B76" s="11">
        <v>268</v>
      </c>
      <c r="C76" s="11">
        <v>271</v>
      </c>
      <c r="D76" s="11">
        <v>273</v>
      </c>
      <c r="E76" s="11">
        <v>276</v>
      </c>
      <c r="F76" s="31">
        <v>278</v>
      </c>
      <c r="G76" s="31">
        <v>281</v>
      </c>
      <c r="H76" s="11">
        <v>284</v>
      </c>
      <c r="I76" s="11">
        <v>288</v>
      </c>
      <c r="J76" s="11">
        <v>291</v>
      </c>
      <c r="K76" s="11">
        <v>294</v>
      </c>
      <c r="L76" s="11">
        <v>295</v>
      </c>
      <c r="M76" s="11">
        <v>296</v>
      </c>
      <c r="N76" s="6" t="s">
        <v>170</v>
      </c>
    </row>
    <row r="77" spans="1:14" ht="16.5" customHeight="1">
      <c r="A77" s="14">
        <v>74</v>
      </c>
      <c r="B77" s="11">
        <v>335</v>
      </c>
      <c r="C77" s="11">
        <v>337</v>
      </c>
      <c r="D77" s="11">
        <v>339</v>
      </c>
      <c r="E77" s="11">
        <v>341</v>
      </c>
      <c r="F77" s="31">
        <v>344</v>
      </c>
      <c r="G77" s="31">
        <v>347</v>
      </c>
      <c r="H77" s="11">
        <v>350</v>
      </c>
      <c r="I77" s="11">
        <v>354</v>
      </c>
      <c r="J77" s="11">
        <v>358</v>
      </c>
      <c r="K77" s="11">
        <v>361</v>
      </c>
      <c r="L77" s="11">
        <v>363</v>
      </c>
      <c r="M77" s="11">
        <v>365</v>
      </c>
      <c r="N77" s="6" t="s">
        <v>171</v>
      </c>
    </row>
    <row r="78" spans="1:14" ht="16.5" customHeight="1">
      <c r="A78" s="14">
        <v>75</v>
      </c>
      <c r="B78" s="11">
        <v>350</v>
      </c>
      <c r="C78" s="11">
        <v>350</v>
      </c>
      <c r="D78" s="11">
        <v>351</v>
      </c>
      <c r="E78" s="11">
        <v>351</v>
      </c>
      <c r="F78" s="31">
        <v>352</v>
      </c>
      <c r="G78" s="31">
        <v>353</v>
      </c>
      <c r="H78" s="11">
        <v>354</v>
      </c>
      <c r="I78" s="11">
        <v>356</v>
      </c>
      <c r="J78" s="11">
        <v>358</v>
      </c>
      <c r="K78" s="11">
        <v>360</v>
      </c>
      <c r="L78" s="11">
        <v>360</v>
      </c>
      <c r="M78" s="11">
        <v>360</v>
      </c>
      <c r="N78" s="6" t="s">
        <v>172</v>
      </c>
    </row>
    <row r="79" spans="1:14" ht="16.5" customHeight="1">
      <c r="A79" s="14">
        <v>76</v>
      </c>
      <c r="B79" s="11">
        <v>283</v>
      </c>
      <c r="C79" s="11">
        <v>285</v>
      </c>
      <c r="D79" s="11">
        <v>287</v>
      </c>
      <c r="E79" s="11">
        <v>290</v>
      </c>
      <c r="F79" s="31">
        <v>293</v>
      </c>
      <c r="G79" s="31">
        <v>297</v>
      </c>
      <c r="H79" s="11">
        <v>301</v>
      </c>
      <c r="I79" s="11">
        <v>305</v>
      </c>
      <c r="J79" s="11">
        <v>309</v>
      </c>
      <c r="K79" s="11">
        <v>312</v>
      </c>
      <c r="L79" s="11">
        <v>316</v>
      </c>
      <c r="M79" s="11">
        <v>318</v>
      </c>
      <c r="N79" s="6" t="s">
        <v>173</v>
      </c>
    </row>
    <row r="80" spans="1:14" ht="16.5" customHeight="1">
      <c r="A80" s="14">
        <v>77</v>
      </c>
      <c r="B80" s="11">
        <v>452</v>
      </c>
      <c r="C80" s="11">
        <v>458</v>
      </c>
      <c r="D80" s="11">
        <v>463</v>
      </c>
      <c r="E80" s="11">
        <v>468</v>
      </c>
      <c r="F80" s="31">
        <v>473</v>
      </c>
      <c r="G80" s="31">
        <v>478</v>
      </c>
      <c r="H80" s="11">
        <v>485</v>
      </c>
      <c r="I80" s="11">
        <v>491</v>
      </c>
      <c r="J80" s="11">
        <v>500</v>
      </c>
      <c r="K80" s="11">
        <v>506</v>
      </c>
      <c r="L80" s="11">
        <v>511</v>
      </c>
      <c r="M80" s="11">
        <v>514</v>
      </c>
      <c r="N80" s="6" t="s">
        <v>174</v>
      </c>
    </row>
    <row r="81" spans="1:14" ht="16.5" customHeight="1">
      <c r="A81" s="14">
        <v>78</v>
      </c>
      <c r="B81" s="11">
        <v>272</v>
      </c>
      <c r="C81" s="11">
        <v>273</v>
      </c>
      <c r="D81" s="11">
        <v>275</v>
      </c>
      <c r="E81" s="11">
        <v>277</v>
      </c>
      <c r="F81" s="31">
        <v>279</v>
      </c>
      <c r="G81" s="31">
        <v>281</v>
      </c>
      <c r="H81" s="11">
        <v>283</v>
      </c>
      <c r="I81" s="11">
        <v>286</v>
      </c>
      <c r="J81" s="11">
        <v>288</v>
      </c>
      <c r="K81" s="11">
        <v>291</v>
      </c>
      <c r="L81" s="11">
        <v>293</v>
      </c>
      <c r="M81" s="11">
        <v>294</v>
      </c>
      <c r="N81" s="6" t="s">
        <v>175</v>
      </c>
    </row>
    <row r="82" spans="1:14" s="18" customFormat="1" ht="16.5" customHeight="1">
      <c r="A82" s="13">
        <v>79</v>
      </c>
      <c r="B82" s="12">
        <v>427</v>
      </c>
      <c r="C82" s="12">
        <v>429</v>
      </c>
      <c r="D82" s="12">
        <v>432</v>
      </c>
      <c r="E82" s="12">
        <v>435</v>
      </c>
      <c r="F82" s="36">
        <v>438</v>
      </c>
      <c r="G82" s="36">
        <v>442</v>
      </c>
      <c r="H82" s="12">
        <v>445</v>
      </c>
      <c r="I82" s="12">
        <v>449</v>
      </c>
      <c r="J82" s="12">
        <v>453</v>
      </c>
      <c r="K82" s="12">
        <v>455</v>
      </c>
      <c r="L82" s="12">
        <v>456</v>
      </c>
      <c r="M82" s="12">
        <v>456</v>
      </c>
      <c r="N82" s="6" t="s">
        <v>176</v>
      </c>
    </row>
    <row r="83" spans="1:14" ht="16.5" customHeight="1">
      <c r="A83" s="14">
        <v>80</v>
      </c>
      <c r="B83" s="11">
        <v>258</v>
      </c>
      <c r="C83" s="11">
        <v>259</v>
      </c>
      <c r="D83" s="11">
        <v>261</v>
      </c>
      <c r="E83" s="11">
        <v>263</v>
      </c>
      <c r="F83" s="31">
        <v>264</v>
      </c>
      <c r="G83" s="31">
        <v>266</v>
      </c>
      <c r="H83" s="11">
        <v>267</v>
      </c>
      <c r="I83" s="11">
        <v>269</v>
      </c>
      <c r="J83" s="11">
        <v>270</v>
      </c>
      <c r="K83" s="11">
        <v>270</v>
      </c>
      <c r="L83" s="11">
        <v>271</v>
      </c>
      <c r="M83" s="11">
        <v>270</v>
      </c>
      <c r="N83" s="6" t="s">
        <v>177</v>
      </c>
    </row>
    <row r="84" spans="1:14" ht="16.5" customHeight="1">
      <c r="A84" s="14">
        <v>81</v>
      </c>
      <c r="B84" s="11">
        <v>312</v>
      </c>
      <c r="C84" s="11">
        <v>308</v>
      </c>
      <c r="D84" s="11">
        <v>303</v>
      </c>
      <c r="E84" s="11">
        <v>299</v>
      </c>
      <c r="F84" s="31">
        <v>294</v>
      </c>
      <c r="G84" s="31">
        <v>291</v>
      </c>
      <c r="H84" s="11">
        <v>288</v>
      </c>
      <c r="I84" s="11">
        <v>284</v>
      </c>
      <c r="J84" s="11">
        <v>281</v>
      </c>
      <c r="K84" s="11">
        <v>278</v>
      </c>
      <c r="L84" s="11">
        <v>275</v>
      </c>
      <c r="M84" s="11">
        <v>271</v>
      </c>
      <c r="N84" s="6" t="s">
        <v>178</v>
      </c>
    </row>
    <row r="85" spans="1:14" ht="16.5" customHeight="1">
      <c r="A85" s="14">
        <v>82</v>
      </c>
      <c r="B85" s="11">
        <v>363</v>
      </c>
      <c r="C85" s="11">
        <v>365</v>
      </c>
      <c r="D85" s="11">
        <v>368</v>
      </c>
      <c r="E85" s="11">
        <v>371</v>
      </c>
      <c r="F85" s="31">
        <v>374</v>
      </c>
      <c r="G85" s="31">
        <v>377</v>
      </c>
      <c r="H85" s="11">
        <v>380</v>
      </c>
      <c r="I85" s="11">
        <v>384</v>
      </c>
      <c r="J85" s="11">
        <v>388</v>
      </c>
      <c r="K85" s="11">
        <v>390</v>
      </c>
      <c r="L85" s="11">
        <v>393</v>
      </c>
      <c r="M85" s="11">
        <v>395</v>
      </c>
      <c r="N85" s="6" t="s">
        <v>179</v>
      </c>
    </row>
    <row r="86" spans="1:14" ht="16.5" customHeight="1">
      <c r="A86" s="14">
        <v>83</v>
      </c>
      <c r="B86" s="11">
        <v>280</v>
      </c>
      <c r="C86" s="11">
        <v>283</v>
      </c>
      <c r="D86" s="11">
        <v>285</v>
      </c>
      <c r="E86" s="11">
        <v>288</v>
      </c>
      <c r="F86" s="31">
        <v>291</v>
      </c>
      <c r="G86" s="31">
        <v>294</v>
      </c>
      <c r="H86" s="11">
        <v>298</v>
      </c>
      <c r="I86" s="11">
        <v>302</v>
      </c>
      <c r="J86" s="11">
        <v>306</v>
      </c>
      <c r="K86" s="11">
        <v>309</v>
      </c>
      <c r="L86" s="11">
        <v>312</v>
      </c>
      <c r="M86" s="11">
        <v>312</v>
      </c>
      <c r="N86" s="6" t="s">
        <v>180</v>
      </c>
    </row>
    <row r="87" spans="1:14" ht="16.5" customHeight="1">
      <c r="A87" s="14">
        <v>84</v>
      </c>
      <c r="B87" s="19">
        <v>608</v>
      </c>
      <c r="C87" s="19">
        <v>612</v>
      </c>
      <c r="D87" s="19">
        <v>617</v>
      </c>
      <c r="E87" s="19">
        <v>622</v>
      </c>
      <c r="F87" s="278">
        <v>628</v>
      </c>
      <c r="G87" s="278">
        <v>634</v>
      </c>
      <c r="H87" s="19">
        <v>639</v>
      </c>
      <c r="I87" s="19">
        <v>645</v>
      </c>
      <c r="J87" s="19">
        <v>651</v>
      </c>
      <c r="K87" s="19">
        <v>655</v>
      </c>
      <c r="L87" s="19">
        <v>656</v>
      </c>
      <c r="M87" s="19">
        <v>655</v>
      </c>
      <c r="N87" s="6" t="s">
        <v>181</v>
      </c>
    </row>
    <row r="88" spans="1:14" ht="16.5" customHeight="1">
      <c r="A88" s="14">
        <v>85</v>
      </c>
      <c r="B88" s="11">
        <v>755</v>
      </c>
      <c r="C88" s="11">
        <v>762</v>
      </c>
      <c r="D88" s="11">
        <v>771</v>
      </c>
      <c r="E88" s="11">
        <v>780</v>
      </c>
      <c r="F88" s="31">
        <v>787</v>
      </c>
      <c r="G88" s="31">
        <v>795</v>
      </c>
      <c r="H88" s="11">
        <v>801</v>
      </c>
      <c r="I88" s="11">
        <v>809</v>
      </c>
      <c r="J88" s="11">
        <v>816</v>
      </c>
      <c r="K88" s="11">
        <v>821</v>
      </c>
      <c r="L88" s="11">
        <v>824</v>
      </c>
      <c r="M88" s="11">
        <v>825</v>
      </c>
      <c r="N88" s="6" t="s">
        <v>182</v>
      </c>
    </row>
    <row r="89" spans="1:14" ht="16.5" customHeight="1">
      <c r="A89" s="14">
        <v>86</v>
      </c>
      <c r="B89" s="16">
        <v>557</v>
      </c>
      <c r="C89" s="16">
        <v>560</v>
      </c>
      <c r="D89" s="11">
        <v>563</v>
      </c>
      <c r="E89" s="11">
        <v>567</v>
      </c>
      <c r="F89" s="31">
        <v>572</v>
      </c>
      <c r="G89" s="31">
        <v>578</v>
      </c>
      <c r="H89" s="11">
        <v>583</v>
      </c>
      <c r="I89" s="11">
        <v>588</v>
      </c>
      <c r="J89" s="11">
        <v>593</v>
      </c>
      <c r="K89" s="11">
        <v>596</v>
      </c>
      <c r="L89" s="11">
        <v>598</v>
      </c>
      <c r="M89" s="11">
        <v>596</v>
      </c>
      <c r="N89" s="6" t="s">
        <v>181</v>
      </c>
    </row>
    <row r="90" spans="1:14" ht="16.5" customHeight="1">
      <c r="A90" s="14">
        <v>87</v>
      </c>
      <c r="B90" s="11">
        <v>425</v>
      </c>
      <c r="C90" s="11">
        <v>430</v>
      </c>
      <c r="D90" s="11">
        <v>433</v>
      </c>
      <c r="E90" s="11">
        <v>438</v>
      </c>
      <c r="F90" s="31">
        <v>443</v>
      </c>
      <c r="G90" s="31">
        <v>449</v>
      </c>
      <c r="H90" s="11">
        <v>454</v>
      </c>
      <c r="I90" s="11">
        <v>460</v>
      </c>
      <c r="J90" s="11">
        <v>465</v>
      </c>
      <c r="K90" s="11">
        <v>468</v>
      </c>
      <c r="L90" s="11">
        <v>470</v>
      </c>
      <c r="M90" s="11">
        <v>470</v>
      </c>
      <c r="N90" s="6" t="s">
        <v>183</v>
      </c>
    </row>
    <row r="91" spans="1:14" s="18" customFormat="1" ht="16.5" customHeight="1">
      <c r="A91" s="13">
        <v>88</v>
      </c>
      <c r="B91" s="36">
        <v>200</v>
      </c>
      <c r="C91" s="36">
        <v>201</v>
      </c>
      <c r="D91" s="36">
        <v>203</v>
      </c>
      <c r="E91" s="36">
        <v>205</v>
      </c>
      <c r="F91" s="36">
        <v>207</v>
      </c>
      <c r="G91" s="36">
        <v>209</v>
      </c>
      <c r="H91" s="12">
        <v>210</v>
      </c>
      <c r="I91" s="12">
        <v>213</v>
      </c>
      <c r="J91" s="12">
        <v>215</v>
      </c>
      <c r="K91" s="12">
        <v>217</v>
      </c>
      <c r="L91" s="12">
        <v>219</v>
      </c>
      <c r="M91" s="12">
        <v>221</v>
      </c>
      <c r="N91" s="6" t="s">
        <v>184</v>
      </c>
    </row>
    <row r="92" spans="1:14" ht="16.5" customHeight="1">
      <c r="A92" s="14">
        <v>89</v>
      </c>
      <c r="B92" s="11">
        <v>89</v>
      </c>
      <c r="C92" s="11">
        <v>88</v>
      </c>
      <c r="D92" s="11">
        <v>88</v>
      </c>
      <c r="E92" s="11">
        <v>87</v>
      </c>
      <c r="F92" s="31">
        <v>87</v>
      </c>
      <c r="G92" s="31">
        <v>86</v>
      </c>
      <c r="H92" s="11">
        <v>86</v>
      </c>
      <c r="I92" s="11">
        <v>86</v>
      </c>
      <c r="J92" s="11">
        <v>86</v>
      </c>
      <c r="K92" s="11">
        <v>85</v>
      </c>
      <c r="L92" s="11">
        <v>85</v>
      </c>
      <c r="M92" s="11">
        <v>84</v>
      </c>
      <c r="N92" s="6" t="s">
        <v>185</v>
      </c>
    </row>
    <row r="93" spans="1:14" ht="16.5" customHeight="1">
      <c r="A93" s="14">
        <v>90</v>
      </c>
      <c r="B93" s="11">
        <v>193</v>
      </c>
      <c r="C93" s="11">
        <v>193</v>
      </c>
      <c r="D93" s="11">
        <v>195</v>
      </c>
      <c r="E93" s="11">
        <v>197</v>
      </c>
      <c r="F93" s="31">
        <v>199</v>
      </c>
      <c r="G93" s="279">
        <v>201</v>
      </c>
      <c r="H93" s="11">
        <v>202</v>
      </c>
      <c r="I93" s="11">
        <v>205</v>
      </c>
      <c r="J93" s="11">
        <v>207</v>
      </c>
      <c r="K93" s="11">
        <v>209</v>
      </c>
      <c r="L93" s="11">
        <v>211</v>
      </c>
      <c r="M93" s="17">
        <v>213</v>
      </c>
      <c r="N93" s="6" t="s">
        <v>186</v>
      </c>
    </row>
    <row r="94" spans="1:14" ht="16.5" customHeight="1">
      <c r="A94" s="14">
        <v>91</v>
      </c>
      <c r="B94" s="31">
        <v>474</v>
      </c>
      <c r="C94" s="31">
        <v>483</v>
      </c>
      <c r="D94" s="31">
        <v>490</v>
      </c>
      <c r="E94" s="31">
        <v>497</v>
      </c>
      <c r="F94" s="31">
        <v>503</v>
      </c>
      <c r="G94" s="31">
        <v>511</v>
      </c>
      <c r="H94" s="11">
        <v>519</v>
      </c>
      <c r="I94" s="11">
        <v>526</v>
      </c>
      <c r="J94" s="11">
        <v>536</v>
      </c>
      <c r="K94" s="11">
        <v>545</v>
      </c>
      <c r="L94" s="11">
        <v>553</v>
      </c>
      <c r="M94" s="11">
        <v>559</v>
      </c>
      <c r="N94" s="6" t="s">
        <v>187</v>
      </c>
    </row>
    <row r="95" spans="1:14" s="18" customFormat="1" ht="16.5" customHeight="1">
      <c r="A95" s="13">
        <v>92</v>
      </c>
      <c r="B95" s="12">
        <v>348</v>
      </c>
      <c r="C95" s="12">
        <v>349</v>
      </c>
      <c r="D95" s="12">
        <v>350</v>
      </c>
      <c r="E95" s="12">
        <v>352</v>
      </c>
      <c r="F95" s="36">
        <v>353</v>
      </c>
      <c r="G95" s="36">
        <v>355</v>
      </c>
      <c r="H95" s="12">
        <v>356</v>
      </c>
      <c r="I95" s="12">
        <v>358</v>
      </c>
      <c r="J95" s="12">
        <v>360</v>
      </c>
      <c r="K95" s="12">
        <v>361</v>
      </c>
      <c r="L95" s="12">
        <v>361</v>
      </c>
      <c r="M95" s="12">
        <v>361</v>
      </c>
      <c r="N95" s="6" t="s">
        <v>188</v>
      </c>
    </row>
    <row r="96" spans="1:14" s="21" customFormat="1" ht="16.5" customHeight="1">
      <c r="A96" s="14">
        <v>93</v>
      </c>
      <c r="B96" s="19">
        <v>264</v>
      </c>
      <c r="C96" s="19">
        <v>266</v>
      </c>
      <c r="D96" s="19">
        <v>269</v>
      </c>
      <c r="E96" s="19">
        <v>273</v>
      </c>
      <c r="F96" s="278">
        <v>276</v>
      </c>
      <c r="G96" s="278">
        <v>280</v>
      </c>
      <c r="H96" s="19">
        <v>283</v>
      </c>
      <c r="I96" s="19">
        <v>287</v>
      </c>
      <c r="J96" s="19">
        <v>290</v>
      </c>
      <c r="K96" s="19">
        <v>293</v>
      </c>
      <c r="L96" s="19">
        <v>296</v>
      </c>
      <c r="M96" s="19">
        <v>298</v>
      </c>
      <c r="N96" s="20" t="s">
        <v>189</v>
      </c>
    </row>
    <row r="97" spans="1:14" ht="16.5" customHeight="1">
      <c r="A97" s="14">
        <v>94</v>
      </c>
      <c r="B97" s="11">
        <v>322</v>
      </c>
      <c r="C97" s="11">
        <v>323</v>
      </c>
      <c r="D97" s="11">
        <v>324</v>
      </c>
      <c r="E97" s="11">
        <v>325</v>
      </c>
      <c r="F97" s="31">
        <v>327</v>
      </c>
      <c r="G97" s="31">
        <v>329</v>
      </c>
      <c r="H97" s="11">
        <v>331</v>
      </c>
      <c r="I97" s="11">
        <v>332</v>
      </c>
      <c r="J97" s="11">
        <v>334</v>
      </c>
      <c r="K97" s="11">
        <v>334</v>
      </c>
      <c r="L97" s="11">
        <v>335</v>
      </c>
      <c r="M97" s="11">
        <v>335</v>
      </c>
      <c r="N97" s="6" t="s">
        <v>190</v>
      </c>
    </row>
    <row r="98" spans="1:14" ht="16.5" customHeight="1">
      <c r="A98" s="14">
        <v>95</v>
      </c>
      <c r="B98" s="11">
        <v>584</v>
      </c>
      <c r="C98" s="11">
        <v>585</v>
      </c>
      <c r="D98" s="11">
        <v>585</v>
      </c>
      <c r="E98" s="11">
        <v>583</v>
      </c>
      <c r="F98" s="31">
        <v>580</v>
      </c>
      <c r="G98" s="31">
        <v>578</v>
      </c>
      <c r="H98" s="11">
        <v>576</v>
      </c>
      <c r="I98" s="11">
        <v>574</v>
      </c>
      <c r="J98" s="11">
        <v>573</v>
      </c>
      <c r="K98" s="11">
        <v>571</v>
      </c>
      <c r="L98" s="11">
        <v>567</v>
      </c>
      <c r="M98" s="11">
        <v>564</v>
      </c>
      <c r="N98" s="6" t="s">
        <v>191</v>
      </c>
    </row>
    <row r="99" spans="1:14" s="18" customFormat="1" ht="16.5" customHeight="1">
      <c r="A99" s="13">
        <v>96</v>
      </c>
      <c r="B99" s="12">
        <v>460</v>
      </c>
      <c r="C99" s="12">
        <v>465</v>
      </c>
      <c r="D99" s="12">
        <v>470</v>
      </c>
      <c r="E99" s="12">
        <v>475</v>
      </c>
      <c r="F99" s="36">
        <v>478</v>
      </c>
      <c r="G99" s="36">
        <v>483</v>
      </c>
      <c r="H99" s="12">
        <v>487</v>
      </c>
      <c r="I99" s="12">
        <v>491</v>
      </c>
      <c r="J99" s="12">
        <v>497</v>
      </c>
      <c r="K99" s="12">
        <v>502</v>
      </c>
      <c r="L99" s="12">
        <v>508</v>
      </c>
      <c r="M99" s="12">
        <v>511</v>
      </c>
      <c r="N99" s="6" t="s">
        <v>192</v>
      </c>
    </row>
    <row r="100" spans="1:14" s="21" customFormat="1" ht="16.5" customHeight="1">
      <c r="A100" s="14">
        <v>97</v>
      </c>
      <c r="B100" s="19">
        <v>688</v>
      </c>
      <c r="C100" s="19">
        <v>701</v>
      </c>
      <c r="D100" s="19">
        <v>712</v>
      </c>
      <c r="E100" s="19">
        <v>723</v>
      </c>
      <c r="F100" s="278">
        <v>732</v>
      </c>
      <c r="G100" s="278">
        <v>742</v>
      </c>
      <c r="H100" s="19">
        <v>751</v>
      </c>
      <c r="I100" s="19">
        <v>759</v>
      </c>
      <c r="J100" s="19">
        <v>771</v>
      </c>
      <c r="K100" s="19">
        <v>781</v>
      </c>
      <c r="L100" s="19">
        <v>791</v>
      </c>
      <c r="M100" s="19">
        <v>797</v>
      </c>
      <c r="N100" s="20" t="s">
        <v>193</v>
      </c>
    </row>
    <row r="101" spans="1:14" ht="16.5" customHeight="1">
      <c r="A101" s="14">
        <v>98</v>
      </c>
      <c r="B101" s="11">
        <v>463</v>
      </c>
      <c r="C101" s="11">
        <v>467</v>
      </c>
      <c r="D101" s="11">
        <v>471</v>
      </c>
      <c r="E101" s="11">
        <v>476</v>
      </c>
      <c r="F101" s="31">
        <v>481</v>
      </c>
      <c r="G101" s="31">
        <v>486</v>
      </c>
      <c r="H101" s="11">
        <v>491</v>
      </c>
      <c r="I101" s="11">
        <v>497</v>
      </c>
      <c r="J101" s="11">
        <v>508</v>
      </c>
      <c r="K101" s="11">
        <v>518</v>
      </c>
      <c r="L101" s="11">
        <v>529</v>
      </c>
      <c r="M101" s="11">
        <v>537</v>
      </c>
      <c r="N101" s="6" t="s">
        <v>194</v>
      </c>
    </row>
    <row r="102" spans="1:14" s="18" customFormat="1" ht="16.5" customHeight="1">
      <c r="A102" s="13">
        <v>99</v>
      </c>
      <c r="B102" s="12">
        <v>465</v>
      </c>
      <c r="C102" s="12">
        <v>463</v>
      </c>
      <c r="D102" s="12">
        <v>461</v>
      </c>
      <c r="E102" s="12">
        <v>460</v>
      </c>
      <c r="F102" s="36">
        <v>458</v>
      </c>
      <c r="G102" s="36">
        <v>457</v>
      </c>
      <c r="H102" s="12">
        <v>456</v>
      </c>
      <c r="I102" s="12">
        <v>453</v>
      </c>
      <c r="J102" s="12">
        <v>452</v>
      </c>
      <c r="K102" s="12">
        <v>449</v>
      </c>
      <c r="L102" s="12">
        <v>446</v>
      </c>
      <c r="M102" s="12">
        <v>443</v>
      </c>
      <c r="N102" s="6" t="s">
        <v>195</v>
      </c>
    </row>
    <row r="103" spans="1:14" ht="16.5" customHeight="1">
      <c r="A103" s="14">
        <v>100</v>
      </c>
      <c r="B103" s="11">
        <v>461</v>
      </c>
      <c r="C103" s="11">
        <v>460</v>
      </c>
      <c r="D103" s="11">
        <v>458</v>
      </c>
      <c r="E103" s="11">
        <v>457</v>
      </c>
      <c r="F103" s="31">
        <v>455</v>
      </c>
      <c r="G103" s="31">
        <v>455</v>
      </c>
      <c r="H103" s="11">
        <v>454</v>
      </c>
      <c r="I103" s="11">
        <v>453</v>
      </c>
      <c r="J103" s="11">
        <v>451</v>
      </c>
      <c r="K103" s="11">
        <v>450</v>
      </c>
      <c r="L103" s="11">
        <v>447</v>
      </c>
      <c r="M103" s="11">
        <v>444</v>
      </c>
      <c r="N103" s="6" t="s">
        <v>196</v>
      </c>
    </row>
    <row r="104" spans="1:14" s="21" customFormat="1" ht="16.5" customHeight="1">
      <c r="A104" s="14">
        <v>101</v>
      </c>
      <c r="B104" s="19">
        <v>257</v>
      </c>
      <c r="C104" s="19">
        <v>257</v>
      </c>
      <c r="D104" s="19">
        <v>256</v>
      </c>
      <c r="E104" s="19">
        <v>254</v>
      </c>
      <c r="F104" s="278">
        <v>253</v>
      </c>
      <c r="G104" s="278">
        <v>252</v>
      </c>
      <c r="H104" s="19">
        <v>251</v>
      </c>
      <c r="I104" s="19">
        <v>250</v>
      </c>
      <c r="J104" s="19">
        <v>250</v>
      </c>
      <c r="K104" s="19">
        <v>248</v>
      </c>
      <c r="L104" s="19">
        <v>246</v>
      </c>
      <c r="M104" s="19">
        <v>243</v>
      </c>
      <c r="N104" s="20" t="s">
        <v>197</v>
      </c>
    </row>
    <row r="105" spans="1:14" ht="16.5" customHeight="1">
      <c r="A105" s="14">
        <v>102</v>
      </c>
      <c r="B105" s="11">
        <v>545</v>
      </c>
      <c r="C105" s="11">
        <v>543</v>
      </c>
      <c r="D105" s="11">
        <v>541</v>
      </c>
      <c r="E105" s="11">
        <v>539</v>
      </c>
      <c r="F105" s="31">
        <v>537</v>
      </c>
      <c r="G105" s="31">
        <v>537</v>
      </c>
      <c r="H105" s="11">
        <v>535</v>
      </c>
      <c r="I105" s="11">
        <v>533</v>
      </c>
      <c r="J105" s="11">
        <v>531</v>
      </c>
      <c r="K105" s="11">
        <v>529</v>
      </c>
      <c r="L105" s="17">
        <v>527</v>
      </c>
      <c r="M105" s="17">
        <v>524</v>
      </c>
      <c r="N105" s="6" t="s">
        <v>198</v>
      </c>
    </row>
    <row r="106" spans="1:14" ht="16.5" customHeight="1">
      <c r="A106" s="14">
        <v>103</v>
      </c>
      <c r="B106" s="11">
        <v>483</v>
      </c>
      <c r="C106" s="11">
        <v>482</v>
      </c>
      <c r="D106" s="11">
        <v>480</v>
      </c>
      <c r="E106" s="11">
        <v>479</v>
      </c>
      <c r="F106" s="31">
        <v>478</v>
      </c>
      <c r="G106" s="31">
        <v>478</v>
      </c>
      <c r="H106" s="11">
        <v>478</v>
      </c>
      <c r="I106" s="11">
        <v>477</v>
      </c>
      <c r="J106" s="11">
        <v>476</v>
      </c>
      <c r="K106" s="11">
        <v>474</v>
      </c>
      <c r="L106" s="11">
        <v>471</v>
      </c>
      <c r="M106" s="11">
        <v>467</v>
      </c>
      <c r="N106" s="6" t="s">
        <v>199</v>
      </c>
    </row>
    <row r="107" spans="1:14" s="21" customFormat="1" ht="16.5" customHeight="1">
      <c r="A107" s="14">
        <v>104</v>
      </c>
      <c r="B107" s="19">
        <v>484</v>
      </c>
      <c r="C107" s="19">
        <v>482</v>
      </c>
      <c r="D107" s="19">
        <v>479</v>
      </c>
      <c r="E107" s="19">
        <v>476</v>
      </c>
      <c r="F107" s="278">
        <v>472</v>
      </c>
      <c r="G107" s="278">
        <v>468</v>
      </c>
      <c r="H107" s="19">
        <v>463</v>
      </c>
      <c r="I107" s="19">
        <v>458</v>
      </c>
      <c r="J107" s="19">
        <v>453</v>
      </c>
      <c r="K107" s="19">
        <v>448</v>
      </c>
      <c r="L107" s="19">
        <v>442</v>
      </c>
      <c r="M107" s="19">
        <v>436</v>
      </c>
      <c r="N107" s="20" t="s">
        <v>200</v>
      </c>
    </row>
    <row r="108" spans="1:14" s="18" customFormat="1" ht="16.5" customHeight="1">
      <c r="A108" s="13">
        <v>105</v>
      </c>
      <c r="B108" s="12">
        <v>591</v>
      </c>
      <c r="C108" s="12">
        <v>587</v>
      </c>
      <c r="D108" s="12">
        <v>584</v>
      </c>
      <c r="E108" s="12">
        <v>580</v>
      </c>
      <c r="F108" s="36">
        <v>578</v>
      </c>
      <c r="G108" s="36">
        <v>578</v>
      </c>
      <c r="H108" s="12">
        <v>577</v>
      </c>
      <c r="I108" s="12">
        <v>575</v>
      </c>
      <c r="J108" s="12">
        <v>575</v>
      </c>
      <c r="K108" s="12">
        <v>574</v>
      </c>
      <c r="L108" s="12">
        <v>575</v>
      </c>
      <c r="M108" s="12">
        <v>571</v>
      </c>
      <c r="N108" s="6" t="s">
        <v>201</v>
      </c>
    </row>
    <row r="109" spans="1:14" ht="16.5" customHeight="1">
      <c r="A109" s="14">
        <v>106</v>
      </c>
      <c r="B109" s="11">
        <v>574</v>
      </c>
      <c r="C109" s="11">
        <v>569</v>
      </c>
      <c r="D109" s="11">
        <v>564</v>
      </c>
      <c r="E109" s="11">
        <v>560</v>
      </c>
      <c r="F109" s="31">
        <v>558</v>
      </c>
      <c r="G109" s="31">
        <v>558</v>
      </c>
      <c r="H109" s="11">
        <v>558</v>
      </c>
      <c r="I109" s="11">
        <v>557</v>
      </c>
      <c r="J109" s="11">
        <v>557</v>
      </c>
      <c r="K109" s="11">
        <v>558</v>
      </c>
      <c r="L109" s="11">
        <v>559</v>
      </c>
      <c r="M109" s="11">
        <v>554</v>
      </c>
      <c r="N109" s="6" t="s">
        <v>202</v>
      </c>
    </row>
    <row r="110" spans="1:14" ht="16.5" customHeight="1">
      <c r="A110" s="14">
        <v>107</v>
      </c>
      <c r="B110" s="11">
        <v>620</v>
      </c>
      <c r="C110" s="11">
        <v>618</v>
      </c>
      <c r="D110" s="11">
        <v>617</v>
      </c>
      <c r="E110" s="11">
        <v>616</v>
      </c>
      <c r="F110" s="31">
        <v>613</v>
      </c>
      <c r="G110" s="31">
        <v>613</v>
      </c>
      <c r="H110" s="11">
        <v>610</v>
      </c>
      <c r="I110" s="11">
        <v>607</v>
      </c>
      <c r="J110" s="11">
        <v>605</v>
      </c>
      <c r="K110" s="11">
        <v>603</v>
      </c>
      <c r="L110" s="11">
        <v>602</v>
      </c>
      <c r="M110" s="11">
        <v>600</v>
      </c>
      <c r="N110" s="6" t="s">
        <v>203</v>
      </c>
    </row>
    <row r="111" spans="1:14" s="18" customFormat="1" ht="16.5" customHeight="1">
      <c r="A111" s="13">
        <v>108</v>
      </c>
      <c r="B111" s="12">
        <v>626</v>
      </c>
      <c r="C111" s="12">
        <v>634</v>
      </c>
      <c r="D111" s="12">
        <v>642</v>
      </c>
      <c r="E111" s="12">
        <v>650</v>
      </c>
      <c r="F111" s="36">
        <v>658</v>
      </c>
      <c r="G111" s="36">
        <v>665</v>
      </c>
      <c r="H111" s="12">
        <v>672</v>
      </c>
      <c r="I111" s="12">
        <v>675</v>
      </c>
      <c r="J111" s="12">
        <v>681</v>
      </c>
      <c r="K111" s="12">
        <v>687</v>
      </c>
      <c r="L111" s="12">
        <v>691</v>
      </c>
      <c r="M111" s="12">
        <v>695</v>
      </c>
      <c r="N111" s="6" t="s">
        <v>204</v>
      </c>
    </row>
    <row r="112" spans="1:14" s="18" customFormat="1" ht="16.5" customHeight="1">
      <c r="A112" s="13">
        <v>109</v>
      </c>
      <c r="B112" s="12">
        <v>448</v>
      </c>
      <c r="C112" s="12">
        <v>451</v>
      </c>
      <c r="D112" s="12">
        <v>455</v>
      </c>
      <c r="E112" s="12">
        <v>459</v>
      </c>
      <c r="F112" s="36">
        <v>462</v>
      </c>
      <c r="G112" s="36">
        <v>465</v>
      </c>
      <c r="H112" s="12">
        <v>466</v>
      </c>
      <c r="I112" s="12">
        <v>468</v>
      </c>
      <c r="J112" s="12">
        <v>472</v>
      </c>
      <c r="K112" s="12">
        <v>475</v>
      </c>
      <c r="L112" s="12">
        <v>477</v>
      </c>
      <c r="M112" s="12">
        <v>476</v>
      </c>
      <c r="N112" s="6" t="s">
        <v>205</v>
      </c>
    </row>
    <row r="113" spans="1:14" s="18" customFormat="1" ht="16.5" customHeight="1">
      <c r="A113" s="13">
        <v>110</v>
      </c>
      <c r="B113" s="32">
        <v>846</v>
      </c>
      <c r="C113" s="32">
        <v>853</v>
      </c>
      <c r="D113" s="32">
        <v>858</v>
      </c>
      <c r="E113" s="32">
        <v>863</v>
      </c>
      <c r="F113" s="32">
        <v>866</v>
      </c>
      <c r="G113" s="32">
        <v>872</v>
      </c>
      <c r="H113" s="9">
        <v>878</v>
      </c>
      <c r="I113" s="9">
        <v>885</v>
      </c>
      <c r="J113" s="9">
        <v>895</v>
      </c>
      <c r="K113" s="9">
        <v>904</v>
      </c>
      <c r="L113" s="9">
        <v>911</v>
      </c>
      <c r="M113" s="9">
        <v>914</v>
      </c>
      <c r="N113" s="6" t="s">
        <v>206</v>
      </c>
    </row>
    <row r="114" spans="1:14" ht="16.5" customHeight="1">
      <c r="A114" s="14">
        <v>111</v>
      </c>
      <c r="B114" s="31">
        <v>1050</v>
      </c>
      <c r="C114" s="31">
        <v>1060</v>
      </c>
      <c r="D114" s="31">
        <v>1068</v>
      </c>
      <c r="E114" s="31">
        <v>1074</v>
      </c>
      <c r="F114" s="31">
        <v>1079</v>
      </c>
      <c r="G114" s="31">
        <v>1087</v>
      </c>
      <c r="H114" s="11">
        <v>1095</v>
      </c>
      <c r="I114" s="11">
        <v>1108</v>
      </c>
      <c r="J114" s="11">
        <v>1125</v>
      </c>
      <c r="K114" s="11">
        <v>1142</v>
      </c>
      <c r="L114" s="11">
        <v>1159</v>
      </c>
      <c r="M114" s="11">
        <v>1170</v>
      </c>
      <c r="N114" s="6" t="s">
        <v>207</v>
      </c>
    </row>
    <row r="115" spans="1:14" ht="16.5" customHeight="1">
      <c r="A115" s="14">
        <v>112</v>
      </c>
      <c r="B115" s="11">
        <v>711</v>
      </c>
      <c r="C115" s="11">
        <v>716</v>
      </c>
      <c r="D115" s="11">
        <v>719</v>
      </c>
      <c r="E115" s="11">
        <v>723</v>
      </c>
      <c r="F115" s="11">
        <v>725</v>
      </c>
      <c r="G115" s="11">
        <v>730</v>
      </c>
      <c r="H115" s="11">
        <v>734</v>
      </c>
      <c r="I115" s="11">
        <v>738</v>
      </c>
      <c r="J115" s="11">
        <v>743</v>
      </c>
      <c r="K115" s="11">
        <v>747</v>
      </c>
      <c r="L115" s="11">
        <v>748</v>
      </c>
      <c r="M115" s="11">
        <v>745</v>
      </c>
      <c r="N115" s="6" t="s">
        <v>208</v>
      </c>
    </row>
    <row r="116" spans="1:14" s="18" customFormat="1" ht="16.5" customHeight="1">
      <c r="A116" s="13">
        <v>113</v>
      </c>
      <c r="B116" s="280">
        <v>400</v>
      </c>
      <c r="C116" s="280">
        <v>403</v>
      </c>
      <c r="D116" s="281">
        <v>406</v>
      </c>
      <c r="E116" s="281">
        <v>409</v>
      </c>
      <c r="F116" s="281">
        <v>411</v>
      </c>
      <c r="G116" s="281">
        <v>415</v>
      </c>
      <c r="H116" s="281">
        <v>417</v>
      </c>
      <c r="I116" s="281">
        <v>421</v>
      </c>
      <c r="J116" s="281">
        <v>425</v>
      </c>
      <c r="K116" s="281">
        <v>428</v>
      </c>
      <c r="L116" s="281">
        <v>430</v>
      </c>
      <c r="M116" s="282">
        <v>431</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algorithmName="SHA-512" hashValue="l+L1QwZ8xUb4Ze8srNwS5uma0WRVS50cFieOC+/9xa3rELo3DA5Ovx8RwigV2rHbFWYWmKZYSoZnXCQ2ifENIg==" saltValue="iL3vm3JHngpJPN13C6qrVg==" spinCount="100000"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D"/>
    <pageSetUpPr fitToPage="1"/>
  </sheetPr>
  <dimension ref="A1:U241"/>
  <sheetViews>
    <sheetView workbookViewId="0">
      <pane xSplit="1" ySplit="2" topLeftCell="B3" activePane="bottomRight" state="frozen"/>
      <selection pane="topRight" activeCell="B1" sqref="B1"/>
      <selection pane="bottomLeft" activeCell="A3" sqref="A3"/>
      <selection pane="bottomRight" sqref="A1:A2"/>
    </sheetView>
  </sheetViews>
  <sheetFormatPr defaultColWidth="9" defaultRowHeight="13.5"/>
  <cols>
    <col min="1" max="1" width="5.75" style="7" bestFit="1" customWidth="1"/>
    <col min="2" max="2" width="4.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85" t="s">
        <v>1248</v>
      </c>
      <c r="G1" s="304" t="s">
        <v>1249</v>
      </c>
      <c r="H1" s="304" t="s">
        <v>90</v>
      </c>
      <c r="I1" s="304" t="s">
        <v>1250</v>
      </c>
      <c r="J1" s="304" t="s">
        <v>91</v>
      </c>
      <c r="K1" s="304" t="s">
        <v>92</v>
      </c>
      <c r="L1" s="304" t="s">
        <v>93</v>
      </c>
      <c r="M1" s="304" t="s">
        <v>94</v>
      </c>
      <c r="N1" s="304" t="s">
        <v>95</v>
      </c>
      <c r="O1" s="304" t="s">
        <v>96</v>
      </c>
      <c r="P1" s="304" t="s">
        <v>97</v>
      </c>
      <c r="Q1" s="304" t="s">
        <v>98</v>
      </c>
      <c r="R1" s="304" t="s">
        <v>99</v>
      </c>
      <c r="S1" s="304" t="s">
        <v>100</v>
      </c>
      <c r="T1" s="304" t="s">
        <v>90</v>
      </c>
    </row>
    <row r="2" spans="1:21" ht="15.75" customHeight="1">
      <c r="A2" s="686"/>
      <c r="B2" s="689"/>
      <c r="C2" s="690"/>
      <c r="D2" s="686"/>
      <c r="E2" s="686"/>
      <c r="F2" s="686"/>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6</v>
      </c>
      <c r="C3" s="22">
        <v>7</v>
      </c>
      <c r="D3" s="15">
        <v>50</v>
      </c>
      <c r="E3" s="15">
        <v>353</v>
      </c>
      <c r="F3" s="15">
        <v>285</v>
      </c>
      <c r="G3" s="15">
        <v>309</v>
      </c>
      <c r="H3" s="15">
        <v>320</v>
      </c>
      <c r="I3" s="15">
        <v>324</v>
      </c>
      <c r="J3" s="15">
        <v>313</v>
      </c>
      <c r="K3" s="15">
        <v>259</v>
      </c>
      <c r="L3" s="15">
        <v>257</v>
      </c>
      <c r="M3" s="15">
        <v>279</v>
      </c>
      <c r="N3" s="15">
        <v>297</v>
      </c>
      <c r="O3" s="15">
        <v>296</v>
      </c>
      <c r="P3" s="15">
        <v>299</v>
      </c>
      <c r="Q3" s="15">
        <v>310</v>
      </c>
      <c r="R3" s="15">
        <v>314</v>
      </c>
      <c r="S3" s="15">
        <v>321</v>
      </c>
      <c r="T3" s="15">
        <v>325</v>
      </c>
      <c r="U3" s="6" t="s">
        <v>237</v>
      </c>
    </row>
    <row r="4" spans="1:21" ht="16.5" customHeight="1">
      <c r="A4" s="14">
        <v>2</v>
      </c>
      <c r="B4" s="23">
        <v>6</v>
      </c>
      <c r="C4" s="23">
        <v>2</v>
      </c>
      <c r="D4" s="24">
        <v>53</v>
      </c>
      <c r="E4" s="24">
        <v>329</v>
      </c>
      <c r="F4" s="24">
        <v>267</v>
      </c>
      <c r="G4" s="24">
        <v>294</v>
      </c>
      <c r="H4" s="24">
        <v>305</v>
      </c>
      <c r="I4" s="24">
        <v>307</v>
      </c>
      <c r="J4" s="24">
        <v>298</v>
      </c>
      <c r="K4" s="25">
        <v>241</v>
      </c>
      <c r="L4" s="25">
        <v>235</v>
      </c>
      <c r="M4" s="25">
        <v>256</v>
      </c>
      <c r="N4" s="25">
        <v>278</v>
      </c>
      <c r="O4" s="25">
        <v>273</v>
      </c>
      <c r="P4" s="25">
        <v>276</v>
      </c>
      <c r="Q4" s="25">
        <v>292</v>
      </c>
      <c r="R4" s="25">
        <v>299</v>
      </c>
      <c r="S4" s="25">
        <v>306</v>
      </c>
      <c r="T4" s="25">
        <v>307</v>
      </c>
      <c r="U4" s="6" t="s">
        <v>101</v>
      </c>
    </row>
    <row r="5" spans="1:21" ht="16.5" customHeight="1">
      <c r="A5" s="10">
        <v>3</v>
      </c>
      <c r="B5" s="26">
        <v>9</v>
      </c>
      <c r="C5" s="26">
        <v>3</v>
      </c>
      <c r="D5" s="24">
        <v>92</v>
      </c>
      <c r="E5" s="24">
        <v>362</v>
      </c>
      <c r="F5" s="24">
        <v>388</v>
      </c>
      <c r="G5" s="24">
        <v>468</v>
      </c>
      <c r="H5" s="24">
        <v>490</v>
      </c>
      <c r="I5" s="24">
        <v>482</v>
      </c>
      <c r="J5" s="24">
        <v>467</v>
      </c>
      <c r="K5" s="25">
        <v>362</v>
      </c>
      <c r="L5" s="25">
        <v>346</v>
      </c>
      <c r="M5" s="25">
        <v>399</v>
      </c>
      <c r="N5" s="25">
        <v>480</v>
      </c>
      <c r="O5" s="25">
        <v>459</v>
      </c>
      <c r="P5" s="25">
        <v>473</v>
      </c>
      <c r="Q5" s="25">
        <v>509</v>
      </c>
      <c r="R5" s="25">
        <v>541</v>
      </c>
      <c r="S5" s="25">
        <v>568</v>
      </c>
      <c r="T5" s="25">
        <v>556</v>
      </c>
      <c r="U5" s="6" t="s">
        <v>238</v>
      </c>
    </row>
    <row r="6" spans="1:21" ht="16.5" customHeight="1">
      <c r="A6" s="10">
        <v>4</v>
      </c>
      <c r="B6" s="26">
        <v>5</v>
      </c>
      <c r="C6" s="26">
        <v>4</v>
      </c>
      <c r="D6" s="24">
        <v>43</v>
      </c>
      <c r="E6" s="24">
        <v>320</v>
      </c>
      <c r="F6" s="24">
        <v>235</v>
      </c>
      <c r="G6" s="24">
        <v>249</v>
      </c>
      <c r="H6" s="24">
        <v>258</v>
      </c>
      <c r="I6" s="24">
        <v>262</v>
      </c>
      <c r="J6" s="24">
        <v>254</v>
      </c>
      <c r="K6" s="25">
        <v>210</v>
      </c>
      <c r="L6" s="25">
        <v>207</v>
      </c>
      <c r="M6" s="25">
        <v>220</v>
      </c>
      <c r="N6" s="25">
        <v>227</v>
      </c>
      <c r="O6" s="25">
        <v>226</v>
      </c>
      <c r="P6" s="25">
        <v>226</v>
      </c>
      <c r="Q6" s="25">
        <v>236</v>
      </c>
      <c r="R6" s="25">
        <v>237</v>
      </c>
      <c r="S6" s="25">
        <v>239</v>
      </c>
      <c r="T6" s="25">
        <v>243</v>
      </c>
      <c r="U6" s="6" t="s">
        <v>102</v>
      </c>
    </row>
    <row r="7" spans="1:21" ht="16.5" customHeight="1">
      <c r="A7" s="10">
        <v>5</v>
      </c>
      <c r="B7" s="26">
        <v>7</v>
      </c>
      <c r="C7" s="26">
        <v>3</v>
      </c>
      <c r="D7" s="24">
        <v>41</v>
      </c>
      <c r="E7" s="24">
        <v>346</v>
      </c>
      <c r="F7" s="24">
        <v>308</v>
      </c>
      <c r="G7" s="24">
        <v>311</v>
      </c>
      <c r="H7" s="24">
        <v>320</v>
      </c>
      <c r="I7" s="24">
        <v>320</v>
      </c>
      <c r="J7" s="24">
        <v>304</v>
      </c>
      <c r="K7" s="25">
        <v>254</v>
      </c>
      <c r="L7" s="25">
        <v>258</v>
      </c>
      <c r="M7" s="25">
        <v>274</v>
      </c>
      <c r="N7" s="25">
        <v>291</v>
      </c>
      <c r="O7" s="25">
        <v>299</v>
      </c>
      <c r="P7" s="25">
        <v>303</v>
      </c>
      <c r="Q7" s="25">
        <v>311</v>
      </c>
      <c r="R7" s="25">
        <v>324</v>
      </c>
      <c r="S7" s="25">
        <v>325</v>
      </c>
      <c r="T7" s="25">
        <v>343</v>
      </c>
      <c r="U7" s="6" t="s">
        <v>103</v>
      </c>
    </row>
    <row r="8" spans="1:21" ht="16.5" customHeight="1">
      <c r="A8" s="10">
        <v>6</v>
      </c>
      <c r="B8" s="26">
        <v>7</v>
      </c>
      <c r="C8" s="26">
        <v>7</v>
      </c>
      <c r="D8" s="24">
        <v>49</v>
      </c>
      <c r="E8" s="24">
        <v>410</v>
      </c>
      <c r="F8" s="24">
        <v>322</v>
      </c>
      <c r="G8" s="24">
        <v>346</v>
      </c>
      <c r="H8" s="24">
        <v>357</v>
      </c>
      <c r="I8" s="24">
        <v>366</v>
      </c>
      <c r="J8" s="24">
        <v>355</v>
      </c>
      <c r="K8" s="25">
        <v>304</v>
      </c>
      <c r="L8" s="25">
        <v>307</v>
      </c>
      <c r="M8" s="25">
        <v>333</v>
      </c>
      <c r="N8" s="25">
        <v>343</v>
      </c>
      <c r="O8" s="25">
        <v>346</v>
      </c>
      <c r="P8" s="25">
        <v>350</v>
      </c>
      <c r="Q8" s="25">
        <v>353</v>
      </c>
      <c r="R8" s="25">
        <v>349</v>
      </c>
      <c r="S8" s="25">
        <v>358</v>
      </c>
      <c r="T8" s="25">
        <v>366</v>
      </c>
      <c r="U8" s="6" t="s">
        <v>104</v>
      </c>
    </row>
    <row r="9" spans="1:21" ht="16.5" customHeight="1">
      <c r="A9" s="10">
        <v>7</v>
      </c>
      <c r="B9" s="26">
        <v>6</v>
      </c>
      <c r="C9" s="26">
        <v>0</v>
      </c>
      <c r="D9" s="24">
        <v>40</v>
      </c>
      <c r="E9" s="24">
        <v>418</v>
      </c>
      <c r="F9" s="24">
        <v>271</v>
      </c>
      <c r="G9" s="24">
        <v>284</v>
      </c>
      <c r="H9" s="24">
        <v>290</v>
      </c>
      <c r="I9" s="24">
        <v>294</v>
      </c>
      <c r="J9" s="24">
        <v>284</v>
      </c>
      <c r="K9" s="25">
        <v>246</v>
      </c>
      <c r="L9" s="25">
        <v>254</v>
      </c>
      <c r="M9" s="25">
        <v>272</v>
      </c>
      <c r="N9" s="25">
        <v>287</v>
      </c>
      <c r="O9" s="25">
        <v>293</v>
      </c>
      <c r="P9" s="25">
        <v>287</v>
      </c>
      <c r="Q9" s="25">
        <v>294</v>
      </c>
      <c r="R9" s="25">
        <v>287</v>
      </c>
      <c r="S9" s="25">
        <v>294</v>
      </c>
      <c r="T9" s="25">
        <v>297</v>
      </c>
      <c r="U9" s="6" t="s">
        <v>105</v>
      </c>
    </row>
    <row r="10" spans="1:21" ht="16.5" customHeight="1">
      <c r="A10" s="10">
        <v>8</v>
      </c>
      <c r="B10" s="26">
        <v>3</v>
      </c>
      <c r="C10" s="26">
        <v>3</v>
      </c>
      <c r="D10" s="24">
        <v>28</v>
      </c>
      <c r="E10" s="24">
        <v>171</v>
      </c>
      <c r="F10" s="24">
        <v>197</v>
      </c>
      <c r="G10" s="24">
        <v>232</v>
      </c>
      <c r="H10" s="24">
        <v>245</v>
      </c>
      <c r="I10" s="24">
        <v>249</v>
      </c>
      <c r="J10" s="24">
        <v>227</v>
      </c>
      <c r="K10" s="25">
        <v>192</v>
      </c>
      <c r="L10" s="25">
        <v>205</v>
      </c>
      <c r="M10" s="25">
        <v>228</v>
      </c>
      <c r="N10" s="25">
        <v>241</v>
      </c>
      <c r="O10" s="25">
        <v>244</v>
      </c>
      <c r="P10" s="25">
        <v>242</v>
      </c>
      <c r="Q10" s="25">
        <v>240</v>
      </c>
      <c r="R10" s="25">
        <v>240</v>
      </c>
      <c r="S10" s="25">
        <v>238</v>
      </c>
      <c r="T10" s="25">
        <v>236</v>
      </c>
      <c r="U10" s="6" t="s">
        <v>106</v>
      </c>
    </row>
    <row r="11" spans="1:21" ht="16.5" customHeight="1">
      <c r="A11" s="10">
        <v>9</v>
      </c>
      <c r="B11" s="26">
        <v>9</v>
      </c>
      <c r="C11" s="26">
        <v>6</v>
      </c>
      <c r="D11" s="24">
        <v>60</v>
      </c>
      <c r="E11" s="24">
        <v>455</v>
      </c>
      <c r="F11" s="24">
        <v>380</v>
      </c>
      <c r="G11" s="24">
        <v>408</v>
      </c>
      <c r="H11" s="24">
        <v>422</v>
      </c>
      <c r="I11" s="24">
        <v>434</v>
      </c>
      <c r="J11" s="24">
        <v>426</v>
      </c>
      <c r="K11" s="25">
        <v>364</v>
      </c>
      <c r="L11" s="25">
        <v>361</v>
      </c>
      <c r="M11" s="25">
        <v>392</v>
      </c>
      <c r="N11" s="25">
        <v>400</v>
      </c>
      <c r="O11" s="25">
        <v>401</v>
      </c>
      <c r="P11" s="25">
        <v>411</v>
      </c>
      <c r="Q11" s="25">
        <v>413</v>
      </c>
      <c r="R11" s="25">
        <v>410</v>
      </c>
      <c r="S11" s="25">
        <v>422</v>
      </c>
      <c r="T11" s="25">
        <v>435</v>
      </c>
      <c r="U11" s="6" t="s">
        <v>107</v>
      </c>
    </row>
    <row r="12" spans="1:21" ht="16.5" customHeight="1">
      <c r="A12" s="13">
        <v>10</v>
      </c>
      <c r="B12" s="22">
        <v>5</v>
      </c>
      <c r="C12" s="22">
        <v>7</v>
      </c>
      <c r="D12" s="15">
        <v>32</v>
      </c>
      <c r="E12" s="15">
        <v>292</v>
      </c>
      <c r="F12" s="15">
        <v>319</v>
      </c>
      <c r="G12" s="15">
        <v>342</v>
      </c>
      <c r="H12" s="15">
        <v>352</v>
      </c>
      <c r="I12" s="15">
        <v>354</v>
      </c>
      <c r="J12" s="15">
        <v>338</v>
      </c>
      <c r="K12" s="15">
        <v>278</v>
      </c>
      <c r="L12" s="15">
        <v>287</v>
      </c>
      <c r="M12" s="15">
        <v>309</v>
      </c>
      <c r="N12" s="15">
        <v>327</v>
      </c>
      <c r="O12" s="15">
        <v>321</v>
      </c>
      <c r="P12" s="15">
        <v>326</v>
      </c>
      <c r="Q12" s="15">
        <v>338</v>
      </c>
      <c r="R12" s="15">
        <v>340</v>
      </c>
      <c r="S12" s="15">
        <v>352</v>
      </c>
      <c r="T12" s="15">
        <v>369</v>
      </c>
      <c r="U12" s="6" t="s">
        <v>108</v>
      </c>
    </row>
    <row r="13" spans="1:21" ht="16.5" customHeight="1">
      <c r="A13" s="14">
        <v>11</v>
      </c>
      <c r="B13" s="23">
        <v>5</v>
      </c>
      <c r="C13" s="23">
        <v>6</v>
      </c>
      <c r="D13" s="25">
        <v>31</v>
      </c>
      <c r="E13" s="25">
        <v>303</v>
      </c>
      <c r="F13" s="25">
        <v>455</v>
      </c>
      <c r="G13" s="25">
        <v>472</v>
      </c>
      <c r="H13" s="25">
        <v>469</v>
      </c>
      <c r="I13" s="25">
        <v>468</v>
      </c>
      <c r="J13" s="25">
        <v>451</v>
      </c>
      <c r="K13" s="25">
        <v>402</v>
      </c>
      <c r="L13" s="25">
        <v>423</v>
      </c>
      <c r="M13" s="25">
        <v>436</v>
      </c>
      <c r="N13" s="25">
        <v>446</v>
      </c>
      <c r="O13" s="25">
        <v>434</v>
      </c>
      <c r="P13" s="25">
        <v>444</v>
      </c>
      <c r="Q13" s="25">
        <v>456</v>
      </c>
      <c r="R13" s="25">
        <v>455</v>
      </c>
      <c r="S13" s="25">
        <v>457</v>
      </c>
      <c r="T13" s="25">
        <v>457</v>
      </c>
      <c r="U13" s="6" t="s">
        <v>109</v>
      </c>
    </row>
    <row r="14" spans="1:21" ht="16.5" customHeight="1">
      <c r="A14" s="10">
        <v>12</v>
      </c>
      <c r="B14" s="26">
        <v>6</v>
      </c>
      <c r="C14" s="26">
        <v>3</v>
      </c>
      <c r="D14" s="25">
        <v>38</v>
      </c>
      <c r="E14" s="25">
        <v>306</v>
      </c>
      <c r="F14" s="25">
        <v>538</v>
      </c>
      <c r="G14" s="25">
        <v>533</v>
      </c>
      <c r="H14" s="25">
        <v>529</v>
      </c>
      <c r="I14" s="25">
        <v>520</v>
      </c>
      <c r="J14" s="25">
        <v>505</v>
      </c>
      <c r="K14" s="25">
        <v>473</v>
      </c>
      <c r="L14" s="25">
        <v>511</v>
      </c>
      <c r="M14" s="25">
        <v>521</v>
      </c>
      <c r="N14" s="25">
        <v>546</v>
      </c>
      <c r="O14" s="25">
        <v>532</v>
      </c>
      <c r="P14" s="25">
        <v>538</v>
      </c>
      <c r="Q14" s="25">
        <v>542</v>
      </c>
      <c r="R14" s="25">
        <v>536</v>
      </c>
      <c r="S14" s="25">
        <v>524</v>
      </c>
      <c r="T14" s="25">
        <v>528</v>
      </c>
      <c r="U14" s="6" t="s">
        <v>110</v>
      </c>
    </row>
    <row r="15" spans="1:21" ht="16.5" customHeight="1">
      <c r="A15" s="10">
        <v>13</v>
      </c>
      <c r="B15" s="26">
        <v>5</v>
      </c>
      <c r="C15" s="26">
        <v>5</v>
      </c>
      <c r="D15" s="25">
        <v>34</v>
      </c>
      <c r="E15" s="25">
        <v>334</v>
      </c>
      <c r="F15" s="25">
        <v>629</v>
      </c>
      <c r="G15" s="25">
        <v>725</v>
      </c>
      <c r="H15" s="25">
        <v>731</v>
      </c>
      <c r="I15" s="25">
        <v>758</v>
      </c>
      <c r="J15" s="25">
        <v>663</v>
      </c>
      <c r="K15" s="25">
        <v>544</v>
      </c>
      <c r="L15" s="25">
        <v>570</v>
      </c>
      <c r="M15" s="25">
        <v>577</v>
      </c>
      <c r="N15" s="25">
        <v>579</v>
      </c>
      <c r="O15" s="25">
        <v>539</v>
      </c>
      <c r="P15" s="25">
        <v>542</v>
      </c>
      <c r="Q15" s="25">
        <v>591</v>
      </c>
      <c r="R15" s="25">
        <v>603</v>
      </c>
      <c r="S15" s="25">
        <v>607</v>
      </c>
      <c r="T15" s="25">
        <v>597</v>
      </c>
      <c r="U15" s="6" t="s">
        <v>111</v>
      </c>
    </row>
    <row r="16" spans="1:21" ht="16.5" customHeight="1">
      <c r="A16" s="10">
        <v>14</v>
      </c>
      <c r="B16" s="26">
        <v>5</v>
      </c>
      <c r="C16" s="26">
        <v>4</v>
      </c>
      <c r="D16" s="25">
        <v>29</v>
      </c>
      <c r="E16" s="25">
        <v>294</v>
      </c>
      <c r="F16" s="25">
        <v>390</v>
      </c>
      <c r="G16" s="25">
        <v>396</v>
      </c>
      <c r="H16" s="25">
        <v>392</v>
      </c>
      <c r="I16" s="25">
        <v>386</v>
      </c>
      <c r="J16" s="25">
        <v>386</v>
      </c>
      <c r="K16" s="25">
        <v>348</v>
      </c>
      <c r="L16" s="25">
        <v>363</v>
      </c>
      <c r="M16" s="25">
        <v>378</v>
      </c>
      <c r="N16" s="25">
        <v>386</v>
      </c>
      <c r="O16" s="25">
        <v>381</v>
      </c>
      <c r="P16" s="25">
        <v>393</v>
      </c>
      <c r="Q16" s="25">
        <v>399</v>
      </c>
      <c r="R16" s="25">
        <v>397</v>
      </c>
      <c r="S16" s="25">
        <v>404</v>
      </c>
      <c r="T16" s="25">
        <v>404</v>
      </c>
      <c r="U16" s="6" t="s">
        <v>112</v>
      </c>
    </row>
    <row r="17" spans="1:21" ht="16.5" customHeight="1">
      <c r="A17" s="10">
        <v>15</v>
      </c>
      <c r="B17" s="26">
        <v>6</v>
      </c>
      <c r="C17" s="26">
        <v>5</v>
      </c>
      <c r="D17" s="25">
        <v>29</v>
      </c>
      <c r="E17" s="25">
        <v>353</v>
      </c>
      <c r="F17" s="25">
        <v>398</v>
      </c>
      <c r="G17" s="25">
        <v>401</v>
      </c>
      <c r="H17" s="25">
        <v>403</v>
      </c>
      <c r="I17" s="25">
        <v>399</v>
      </c>
      <c r="J17" s="25">
        <v>392</v>
      </c>
      <c r="K17" s="25">
        <v>351</v>
      </c>
      <c r="L17" s="25">
        <v>364</v>
      </c>
      <c r="M17" s="25">
        <v>380</v>
      </c>
      <c r="N17" s="25">
        <v>397</v>
      </c>
      <c r="O17" s="25">
        <v>397</v>
      </c>
      <c r="P17" s="25">
        <v>402</v>
      </c>
      <c r="Q17" s="25">
        <v>423</v>
      </c>
      <c r="R17" s="25">
        <v>422</v>
      </c>
      <c r="S17" s="25">
        <v>431</v>
      </c>
      <c r="T17" s="25">
        <v>426</v>
      </c>
      <c r="U17" s="6" t="s">
        <v>113</v>
      </c>
    </row>
    <row r="18" spans="1:21" ht="16.5" customHeight="1">
      <c r="A18" s="10">
        <v>16</v>
      </c>
      <c r="B18" s="26">
        <v>5</v>
      </c>
      <c r="C18" s="26">
        <v>9</v>
      </c>
      <c r="D18" s="25">
        <v>32</v>
      </c>
      <c r="E18" s="25">
        <v>316</v>
      </c>
      <c r="F18" s="25">
        <v>367</v>
      </c>
      <c r="G18" s="25">
        <v>375</v>
      </c>
      <c r="H18" s="25">
        <v>389</v>
      </c>
      <c r="I18" s="25">
        <v>381</v>
      </c>
      <c r="J18" s="25">
        <v>363</v>
      </c>
      <c r="K18" s="25">
        <v>310</v>
      </c>
      <c r="L18" s="25">
        <v>309</v>
      </c>
      <c r="M18" s="25">
        <v>327</v>
      </c>
      <c r="N18" s="25">
        <v>351</v>
      </c>
      <c r="O18" s="25">
        <v>338</v>
      </c>
      <c r="P18" s="25">
        <v>349</v>
      </c>
      <c r="Q18" s="25">
        <v>373</v>
      </c>
      <c r="R18" s="25">
        <v>378</v>
      </c>
      <c r="S18" s="25">
        <v>370</v>
      </c>
      <c r="T18" s="25">
        <v>361</v>
      </c>
      <c r="U18" s="6" t="s">
        <v>114</v>
      </c>
    </row>
    <row r="19" spans="1:21" ht="16.5" customHeight="1">
      <c r="A19" s="10">
        <v>17</v>
      </c>
      <c r="B19" s="26">
        <v>2</v>
      </c>
      <c r="C19" s="26">
        <v>7</v>
      </c>
      <c r="D19" s="25">
        <v>17</v>
      </c>
      <c r="E19" s="25">
        <v>225</v>
      </c>
      <c r="F19" s="25">
        <v>148</v>
      </c>
      <c r="G19" s="25">
        <v>151</v>
      </c>
      <c r="H19" s="25">
        <v>158</v>
      </c>
      <c r="I19" s="25">
        <v>158</v>
      </c>
      <c r="J19" s="25">
        <v>156</v>
      </c>
      <c r="K19" s="25">
        <v>132</v>
      </c>
      <c r="L19" s="25">
        <v>138</v>
      </c>
      <c r="M19" s="25">
        <v>141</v>
      </c>
      <c r="N19" s="25">
        <v>141</v>
      </c>
      <c r="O19" s="25">
        <v>137</v>
      </c>
      <c r="P19" s="25">
        <v>133</v>
      </c>
      <c r="Q19" s="25">
        <v>137</v>
      </c>
      <c r="R19" s="25">
        <v>136</v>
      </c>
      <c r="S19" s="25">
        <v>137</v>
      </c>
      <c r="T19" s="25">
        <v>137</v>
      </c>
      <c r="U19" s="6" t="s">
        <v>115</v>
      </c>
    </row>
    <row r="20" spans="1:21" ht="16.5" customHeight="1">
      <c r="A20" s="10">
        <v>18</v>
      </c>
      <c r="B20" s="26">
        <v>3</v>
      </c>
      <c r="C20" s="26">
        <v>7</v>
      </c>
      <c r="D20" s="25">
        <v>12</v>
      </c>
      <c r="E20" s="25">
        <v>322</v>
      </c>
      <c r="F20" s="25">
        <v>193</v>
      </c>
      <c r="G20" s="25">
        <v>192</v>
      </c>
      <c r="H20" s="25">
        <v>200</v>
      </c>
      <c r="I20" s="25">
        <v>206</v>
      </c>
      <c r="J20" s="25">
        <v>200</v>
      </c>
      <c r="K20" s="25">
        <v>162</v>
      </c>
      <c r="L20" s="25">
        <v>165</v>
      </c>
      <c r="M20" s="25">
        <v>175</v>
      </c>
      <c r="N20" s="25">
        <v>184</v>
      </c>
      <c r="O20" s="25">
        <v>178</v>
      </c>
      <c r="P20" s="25">
        <v>173</v>
      </c>
      <c r="Q20" s="25">
        <v>171</v>
      </c>
      <c r="R20" s="25">
        <v>170</v>
      </c>
      <c r="S20" s="25">
        <v>170</v>
      </c>
      <c r="T20" s="25">
        <v>173</v>
      </c>
      <c r="U20" s="6" t="s">
        <v>116</v>
      </c>
    </row>
    <row r="21" spans="1:21" ht="16.5" customHeight="1">
      <c r="A21" s="10">
        <v>19</v>
      </c>
      <c r="B21" s="26">
        <v>7</v>
      </c>
      <c r="C21" s="26">
        <v>1</v>
      </c>
      <c r="D21" s="25">
        <v>36</v>
      </c>
      <c r="E21" s="25">
        <v>303</v>
      </c>
      <c r="F21" s="25">
        <v>443</v>
      </c>
      <c r="G21" s="25">
        <v>484</v>
      </c>
      <c r="H21" s="25">
        <v>494</v>
      </c>
      <c r="I21" s="25">
        <v>502</v>
      </c>
      <c r="J21" s="25">
        <v>490</v>
      </c>
      <c r="K21" s="25">
        <v>411</v>
      </c>
      <c r="L21" s="25">
        <v>436</v>
      </c>
      <c r="M21" s="25">
        <v>466</v>
      </c>
      <c r="N21" s="25">
        <v>501</v>
      </c>
      <c r="O21" s="25">
        <v>485</v>
      </c>
      <c r="P21" s="25">
        <v>494</v>
      </c>
      <c r="Q21" s="25">
        <v>506</v>
      </c>
      <c r="R21" s="25">
        <v>498</v>
      </c>
      <c r="S21" s="25">
        <v>503</v>
      </c>
      <c r="T21" s="25">
        <v>516</v>
      </c>
      <c r="U21" s="6" t="s">
        <v>117</v>
      </c>
    </row>
    <row r="22" spans="1:21" ht="16.5" customHeight="1">
      <c r="A22" s="10">
        <v>20</v>
      </c>
      <c r="B22" s="26">
        <v>5</v>
      </c>
      <c r="C22" s="26">
        <v>2</v>
      </c>
      <c r="D22" s="25">
        <v>30</v>
      </c>
      <c r="E22" s="25">
        <v>258</v>
      </c>
      <c r="F22" s="25">
        <v>221</v>
      </c>
      <c r="G22" s="25">
        <v>250</v>
      </c>
      <c r="H22" s="25">
        <v>253</v>
      </c>
      <c r="I22" s="25">
        <v>257</v>
      </c>
      <c r="J22" s="25">
        <v>259</v>
      </c>
      <c r="K22" s="25">
        <v>206</v>
      </c>
      <c r="L22" s="25">
        <v>217</v>
      </c>
      <c r="M22" s="25">
        <v>253</v>
      </c>
      <c r="N22" s="25">
        <v>270</v>
      </c>
      <c r="O22" s="25">
        <v>277</v>
      </c>
      <c r="P22" s="25">
        <v>279</v>
      </c>
      <c r="Q22" s="25">
        <v>282</v>
      </c>
      <c r="R22" s="25">
        <v>294</v>
      </c>
      <c r="S22" s="25">
        <v>309</v>
      </c>
      <c r="T22" s="25">
        <v>337</v>
      </c>
      <c r="U22" s="6" t="s">
        <v>118</v>
      </c>
    </row>
    <row r="23" spans="1:21" ht="16.5" customHeight="1">
      <c r="A23" s="10">
        <v>21</v>
      </c>
      <c r="B23" s="26">
        <v>5</v>
      </c>
      <c r="C23" s="26">
        <v>2</v>
      </c>
      <c r="D23" s="25">
        <v>26</v>
      </c>
      <c r="E23" s="25">
        <v>318</v>
      </c>
      <c r="F23" s="25">
        <v>259</v>
      </c>
      <c r="G23" s="25">
        <v>286</v>
      </c>
      <c r="H23" s="25">
        <v>288</v>
      </c>
      <c r="I23" s="25">
        <v>289</v>
      </c>
      <c r="J23" s="25">
        <v>285</v>
      </c>
      <c r="K23" s="25">
        <v>241</v>
      </c>
      <c r="L23" s="25">
        <v>245</v>
      </c>
      <c r="M23" s="25">
        <v>264</v>
      </c>
      <c r="N23" s="25">
        <v>297</v>
      </c>
      <c r="O23" s="25">
        <v>284</v>
      </c>
      <c r="P23" s="25">
        <v>281</v>
      </c>
      <c r="Q23" s="25">
        <v>298</v>
      </c>
      <c r="R23" s="25">
        <v>301</v>
      </c>
      <c r="S23" s="25">
        <v>315</v>
      </c>
      <c r="T23" s="25">
        <v>327</v>
      </c>
      <c r="U23" s="6" t="s">
        <v>119</v>
      </c>
    </row>
    <row r="24" spans="1:21" ht="16.5" customHeight="1">
      <c r="A24" s="10">
        <v>22</v>
      </c>
      <c r="B24" s="26">
        <v>10</v>
      </c>
      <c r="C24" s="26">
        <v>7</v>
      </c>
      <c r="D24" s="25">
        <v>47</v>
      </c>
      <c r="E24" s="25">
        <v>374</v>
      </c>
      <c r="F24" s="25">
        <v>772</v>
      </c>
      <c r="G24" s="25">
        <v>848</v>
      </c>
      <c r="H24" s="25">
        <v>870</v>
      </c>
      <c r="I24" s="25">
        <v>883</v>
      </c>
      <c r="J24" s="25">
        <v>872</v>
      </c>
      <c r="K24" s="25">
        <v>748</v>
      </c>
      <c r="L24" s="25">
        <v>818</v>
      </c>
      <c r="M24" s="25">
        <v>847</v>
      </c>
      <c r="N24" s="25">
        <v>916</v>
      </c>
      <c r="O24" s="25">
        <v>865</v>
      </c>
      <c r="P24" s="25">
        <v>894</v>
      </c>
      <c r="Q24" s="25">
        <v>899</v>
      </c>
      <c r="R24" s="25">
        <v>848</v>
      </c>
      <c r="S24" s="25">
        <v>819</v>
      </c>
      <c r="T24" s="25">
        <v>791</v>
      </c>
      <c r="U24" s="6" t="s">
        <v>120</v>
      </c>
    </row>
    <row r="25" spans="1:21" ht="16.5" customHeight="1">
      <c r="A25" s="10">
        <v>23</v>
      </c>
      <c r="B25" s="26">
        <v>6</v>
      </c>
      <c r="C25" s="26">
        <v>6</v>
      </c>
      <c r="D25" s="25">
        <v>36</v>
      </c>
      <c r="E25" s="25">
        <v>278</v>
      </c>
      <c r="F25" s="25">
        <v>412</v>
      </c>
      <c r="G25" s="25">
        <v>445</v>
      </c>
      <c r="H25" s="25">
        <v>454</v>
      </c>
      <c r="I25" s="25">
        <v>464</v>
      </c>
      <c r="J25" s="25">
        <v>445</v>
      </c>
      <c r="K25" s="25">
        <v>369</v>
      </c>
      <c r="L25" s="25">
        <v>385</v>
      </c>
      <c r="M25" s="25">
        <v>416</v>
      </c>
      <c r="N25" s="25">
        <v>442</v>
      </c>
      <c r="O25" s="25">
        <v>435</v>
      </c>
      <c r="P25" s="25">
        <v>440</v>
      </c>
      <c r="Q25" s="25">
        <v>456</v>
      </c>
      <c r="R25" s="25">
        <v>458</v>
      </c>
      <c r="S25" s="25">
        <v>472</v>
      </c>
      <c r="T25" s="25">
        <v>500</v>
      </c>
      <c r="U25" s="6" t="s">
        <v>121</v>
      </c>
    </row>
    <row r="26" spans="1:21" ht="16.5" customHeight="1">
      <c r="A26" s="10">
        <v>24</v>
      </c>
      <c r="B26" s="26">
        <v>4</v>
      </c>
      <c r="C26" s="26">
        <v>5</v>
      </c>
      <c r="D26" s="25">
        <v>27</v>
      </c>
      <c r="E26" s="25">
        <v>249</v>
      </c>
      <c r="F26" s="25">
        <v>218</v>
      </c>
      <c r="G26" s="25">
        <v>225</v>
      </c>
      <c r="H26" s="25">
        <v>227</v>
      </c>
      <c r="I26" s="25">
        <v>224</v>
      </c>
      <c r="J26" s="25">
        <v>215</v>
      </c>
      <c r="K26" s="25">
        <v>170</v>
      </c>
      <c r="L26" s="25">
        <v>173</v>
      </c>
      <c r="M26" s="25">
        <v>188</v>
      </c>
      <c r="N26" s="25">
        <v>197</v>
      </c>
      <c r="O26" s="25">
        <v>194</v>
      </c>
      <c r="P26" s="25">
        <v>202</v>
      </c>
      <c r="Q26" s="25">
        <v>215</v>
      </c>
      <c r="R26" s="25">
        <v>219</v>
      </c>
      <c r="S26" s="25">
        <v>224</v>
      </c>
      <c r="T26" s="25">
        <v>234</v>
      </c>
      <c r="U26" s="6" t="s">
        <v>122</v>
      </c>
    </row>
    <row r="27" spans="1:21" ht="16.5" customHeight="1">
      <c r="A27" s="10">
        <v>25</v>
      </c>
      <c r="B27" s="26">
        <v>6</v>
      </c>
      <c r="C27" s="26">
        <v>8</v>
      </c>
      <c r="D27" s="25">
        <v>36</v>
      </c>
      <c r="E27" s="25">
        <v>341</v>
      </c>
      <c r="F27" s="25">
        <v>282</v>
      </c>
      <c r="G27" s="25">
        <v>290</v>
      </c>
      <c r="H27" s="25">
        <v>297</v>
      </c>
      <c r="I27" s="25">
        <v>288</v>
      </c>
      <c r="J27" s="25">
        <v>274</v>
      </c>
      <c r="K27" s="25">
        <v>216</v>
      </c>
      <c r="L27" s="25">
        <v>211</v>
      </c>
      <c r="M27" s="25">
        <v>224</v>
      </c>
      <c r="N27" s="25">
        <v>238</v>
      </c>
      <c r="O27" s="25">
        <v>231</v>
      </c>
      <c r="P27" s="25">
        <v>226</v>
      </c>
      <c r="Q27" s="25">
        <v>229</v>
      </c>
      <c r="R27" s="25">
        <v>223</v>
      </c>
      <c r="S27" s="25">
        <v>229</v>
      </c>
      <c r="T27" s="25">
        <v>228</v>
      </c>
      <c r="U27" s="6" t="s">
        <v>123</v>
      </c>
    </row>
    <row r="28" spans="1:21" ht="16.5" customHeight="1">
      <c r="A28" s="10">
        <v>26</v>
      </c>
      <c r="B28" s="26">
        <v>4</v>
      </c>
      <c r="C28" s="26">
        <v>0</v>
      </c>
      <c r="D28" s="25">
        <v>30</v>
      </c>
      <c r="E28" s="25">
        <v>252</v>
      </c>
      <c r="F28" s="25">
        <v>185</v>
      </c>
      <c r="G28" s="25">
        <v>196</v>
      </c>
      <c r="H28" s="25">
        <v>202</v>
      </c>
      <c r="I28" s="25">
        <v>201</v>
      </c>
      <c r="J28" s="25">
        <v>192</v>
      </c>
      <c r="K28" s="25">
        <v>153</v>
      </c>
      <c r="L28" s="25">
        <v>151</v>
      </c>
      <c r="M28" s="25">
        <v>166</v>
      </c>
      <c r="N28" s="25">
        <v>177</v>
      </c>
      <c r="O28" s="25">
        <v>174</v>
      </c>
      <c r="P28" s="25">
        <v>182</v>
      </c>
      <c r="Q28" s="25">
        <v>201</v>
      </c>
      <c r="R28" s="25">
        <v>202</v>
      </c>
      <c r="S28" s="25">
        <v>241</v>
      </c>
      <c r="T28" s="25">
        <v>261</v>
      </c>
      <c r="U28" s="6" t="s">
        <v>124</v>
      </c>
    </row>
    <row r="29" spans="1:21" ht="16.5" customHeight="1">
      <c r="A29" s="10">
        <v>27</v>
      </c>
      <c r="B29" s="26">
        <v>2</v>
      </c>
      <c r="C29" s="26">
        <v>6</v>
      </c>
      <c r="D29" s="25">
        <v>15</v>
      </c>
      <c r="E29" s="25">
        <v>163</v>
      </c>
      <c r="F29" s="25">
        <v>112</v>
      </c>
      <c r="G29" s="25">
        <v>123</v>
      </c>
      <c r="H29" s="25">
        <v>132</v>
      </c>
      <c r="I29" s="25">
        <v>130</v>
      </c>
      <c r="J29" s="25">
        <v>120</v>
      </c>
      <c r="K29" s="25">
        <v>95</v>
      </c>
      <c r="L29" s="25">
        <v>92</v>
      </c>
      <c r="M29" s="25">
        <v>102</v>
      </c>
      <c r="N29" s="25">
        <v>111</v>
      </c>
      <c r="O29" s="25">
        <v>110</v>
      </c>
      <c r="P29" s="25">
        <v>110</v>
      </c>
      <c r="Q29" s="25">
        <v>118</v>
      </c>
      <c r="R29" s="25">
        <v>112</v>
      </c>
      <c r="S29" s="25">
        <v>110</v>
      </c>
      <c r="T29" s="25">
        <v>111</v>
      </c>
      <c r="U29" s="6" t="s">
        <v>125</v>
      </c>
    </row>
    <row r="30" spans="1:21" ht="16.5" customHeight="1">
      <c r="A30" s="10">
        <v>28</v>
      </c>
      <c r="B30" s="26">
        <v>4</v>
      </c>
      <c r="C30" s="26">
        <v>5</v>
      </c>
      <c r="D30" s="25">
        <v>36</v>
      </c>
      <c r="E30" s="25">
        <v>287</v>
      </c>
      <c r="F30" s="25">
        <v>215</v>
      </c>
      <c r="G30" s="25">
        <v>226</v>
      </c>
      <c r="H30" s="25">
        <v>229</v>
      </c>
      <c r="I30" s="25">
        <v>229</v>
      </c>
      <c r="J30" s="25">
        <v>221</v>
      </c>
      <c r="K30" s="25">
        <v>177</v>
      </c>
      <c r="L30" s="25">
        <v>175</v>
      </c>
      <c r="M30" s="25">
        <v>192</v>
      </c>
      <c r="N30" s="25">
        <v>203</v>
      </c>
      <c r="O30" s="25">
        <v>199</v>
      </c>
      <c r="P30" s="25">
        <v>211</v>
      </c>
      <c r="Q30" s="25">
        <v>235</v>
      </c>
      <c r="R30" s="25">
        <v>238</v>
      </c>
      <c r="S30" s="25">
        <v>293</v>
      </c>
      <c r="T30" s="25">
        <v>321</v>
      </c>
      <c r="U30" s="6" t="s">
        <v>126</v>
      </c>
    </row>
    <row r="31" spans="1:21" ht="16.5" customHeight="1">
      <c r="A31" s="10">
        <v>29</v>
      </c>
      <c r="B31" s="26">
        <v>3</v>
      </c>
      <c r="C31" s="26">
        <v>8</v>
      </c>
      <c r="D31" s="25">
        <v>23</v>
      </c>
      <c r="E31" s="25">
        <v>293</v>
      </c>
      <c r="F31" s="25">
        <v>151</v>
      </c>
      <c r="G31" s="25">
        <v>153</v>
      </c>
      <c r="H31" s="25">
        <v>160</v>
      </c>
      <c r="I31" s="25">
        <v>160</v>
      </c>
      <c r="J31" s="25">
        <v>148</v>
      </c>
      <c r="K31" s="25">
        <v>114</v>
      </c>
      <c r="L31" s="25">
        <v>112</v>
      </c>
      <c r="M31" s="25">
        <v>118</v>
      </c>
      <c r="N31" s="25">
        <v>124</v>
      </c>
      <c r="O31" s="25">
        <v>120</v>
      </c>
      <c r="P31" s="25">
        <v>124</v>
      </c>
      <c r="Q31" s="25">
        <v>128</v>
      </c>
      <c r="R31" s="25">
        <v>127</v>
      </c>
      <c r="S31" s="25">
        <v>130</v>
      </c>
      <c r="T31" s="25">
        <v>140</v>
      </c>
      <c r="U31" s="6" t="s">
        <v>127</v>
      </c>
    </row>
    <row r="32" spans="1:21" ht="16.5" customHeight="1">
      <c r="A32" s="10">
        <v>30</v>
      </c>
      <c r="B32" s="26">
        <v>4</v>
      </c>
      <c r="C32" s="26">
        <v>1</v>
      </c>
      <c r="D32" s="25">
        <v>25</v>
      </c>
      <c r="E32" s="25">
        <v>251</v>
      </c>
      <c r="F32" s="25">
        <v>196</v>
      </c>
      <c r="G32" s="25">
        <v>204</v>
      </c>
      <c r="H32" s="25">
        <v>215</v>
      </c>
      <c r="I32" s="25">
        <v>220</v>
      </c>
      <c r="J32" s="25">
        <v>201</v>
      </c>
      <c r="K32" s="25">
        <v>152</v>
      </c>
      <c r="L32" s="25">
        <v>156</v>
      </c>
      <c r="M32" s="25">
        <v>173</v>
      </c>
      <c r="N32" s="25">
        <v>182</v>
      </c>
      <c r="O32" s="25">
        <v>176</v>
      </c>
      <c r="P32" s="25">
        <v>181</v>
      </c>
      <c r="Q32" s="25">
        <v>187</v>
      </c>
      <c r="R32" s="25">
        <v>192</v>
      </c>
      <c r="S32" s="25">
        <v>199</v>
      </c>
      <c r="T32" s="25">
        <v>221</v>
      </c>
      <c r="U32" s="6" t="s">
        <v>128</v>
      </c>
    </row>
    <row r="33" spans="1:21" ht="16.5" customHeight="1">
      <c r="A33" s="10">
        <v>31</v>
      </c>
      <c r="B33" s="26">
        <v>4</v>
      </c>
      <c r="C33" s="26">
        <v>8</v>
      </c>
      <c r="D33" s="25">
        <v>30</v>
      </c>
      <c r="E33" s="25">
        <v>309</v>
      </c>
      <c r="F33" s="25">
        <v>220</v>
      </c>
      <c r="G33" s="25">
        <v>239</v>
      </c>
      <c r="H33" s="25">
        <v>259</v>
      </c>
      <c r="I33" s="25">
        <v>258</v>
      </c>
      <c r="J33" s="25">
        <v>242</v>
      </c>
      <c r="K33" s="25">
        <v>199</v>
      </c>
      <c r="L33" s="25">
        <v>197</v>
      </c>
      <c r="M33" s="25">
        <v>212</v>
      </c>
      <c r="N33" s="25">
        <v>218</v>
      </c>
      <c r="O33" s="25">
        <v>215</v>
      </c>
      <c r="P33" s="25">
        <v>213</v>
      </c>
      <c r="Q33" s="25">
        <v>219</v>
      </c>
      <c r="R33" s="25">
        <v>222</v>
      </c>
      <c r="S33" s="25">
        <v>227</v>
      </c>
      <c r="T33" s="25">
        <v>240</v>
      </c>
      <c r="U33" s="6" t="s">
        <v>129</v>
      </c>
    </row>
    <row r="34" spans="1:21" ht="16.5" customHeight="1">
      <c r="A34" s="10">
        <v>32</v>
      </c>
      <c r="B34" s="26">
        <v>3</v>
      </c>
      <c r="C34" s="26">
        <v>8</v>
      </c>
      <c r="D34" s="25">
        <v>24</v>
      </c>
      <c r="E34" s="25">
        <v>257</v>
      </c>
      <c r="F34" s="25">
        <v>187</v>
      </c>
      <c r="G34" s="25">
        <v>226</v>
      </c>
      <c r="H34" s="25">
        <v>261</v>
      </c>
      <c r="I34" s="25">
        <v>252</v>
      </c>
      <c r="J34" s="25">
        <v>226</v>
      </c>
      <c r="K34" s="25">
        <v>178</v>
      </c>
      <c r="L34" s="25">
        <v>178</v>
      </c>
      <c r="M34" s="25">
        <v>189</v>
      </c>
      <c r="N34" s="25">
        <v>192</v>
      </c>
      <c r="O34" s="25">
        <v>186</v>
      </c>
      <c r="P34" s="25">
        <v>182</v>
      </c>
      <c r="Q34" s="25">
        <v>189</v>
      </c>
      <c r="R34" s="25">
        <v>194</v>
      </c>
      <c r="S34" s="25">
        <v>198</v>
      </c>
      <c r="T34" s="25">
        <v>217</v>
      </c>
      <c r="U34" s="6" t="s">
        <v>130</v>
      </c>
    </row>
    <row r="35" spans="1:21" ht="16.5" customHeight="1">
      <c r="A35" s="10">
        <v>33</v>
      </c>
      <c r="B35" s="26">
        <v>5</v>
      </c>
      <c r="C35" s="26">
        <v>3</v>
      </c>
      <c r="D35" s="25">
        <v>32</v>
      </c>
      <c r="E35" s="25">
        <v>331</v>
      </c>
      <c r="F35" s="25">
        <v>234</v>
      </c>
      <c r="G35" s="25">
        <v>245</v>
      </c>
      <c r="H35" s="25">
        <v>258</v>
      </c>
      <c r="I35" s="25">
        <v>261</v>
      </c>
      <c r="J35" s="25">
        <v>249</v>
      </c>
      <c r="K35" s="25">
        <v>208</v>
      </c>
      <c r="L35" s="25">
        <v>206</v>
      </c>
      <c r="M35" s="34">
        <v>222</v>
      </c>
      <c r="N35" s="34">
        <v>229</v>
      </c>
      <c r="O35" s="25">
        <v>227</v>
      </c>
      <c r="P35" s="25">
        <v>227</v>
      </c>
      <c r="Q35" s="25">
        <v>232</v>
      </c>
      <c r="R35" s="25">
        <v>235</v>
      </c>
      <c r="S35" s="25">
        <v>239</v>
      </c>
      <c r="T35" s="25">
        <v>250</v>
      </c>
      <c r="U35" s="6" t="s">
        <v>131</v>
      </c>
    </row>
    <row r="36" spans="1:21" ht="16.5" customHeight="1">
      <c r="A36" s="10">
        <v>34</v>
      </c>
      <c r="B36" s="26">
        <v>5</v>
      </c>
      <c r="C36" s="26">
        <v>5</v>
      </c>
      <c r="D36" s="25">
        <v>33</v>
      </c>
      <c r="E36" s="25">
        <v>291</v>
      </c>
      <c r="F36" s="25">
        <v>286</v>
      </c>
      <c r="G36" s="25">
        <v>306</v>
      </c>
      <c r="H36" s="25">
        <v>316</v>
      </c>
      <c r="I36" s="25">
        <v>319</v>
      </c>
      <c r="J36" s="25">
        <v>310</v>
      </c>
      <c r="K36" s="24">
        <v>255</v>
      </c>
      <c r="L36" s="24">
        <v>267</v>
      </c>
      <c r="M36" s="34">
        <v>289</v>
      </c>
      <c r="N36" s="34">
        <v>306</v>
      </c>
      <c r="O36" s="25">
        <v>302</v>
      </c>
      <c r="P36" s="25">
        <v>301</v>
      </c>
      <c r="Q36" s="25">
        <v>311</v>
      </c>
      <c r="R36" s="25">
        <v>324</v>
      </c>
      <c r="S36" s="25">
        <v>338</v>
      </c>
      <c r="T36" s="25">
        <v>358</v>
      </c>
      <c r="U36" s="6" t="s">
        <v>132</v>
      </c>
    </row>
    <row r="37" spans="1:21" ht="16.5" customHeight="1">
      <c r="A37" s="10">
        <v>35</v>
      </c>
      <c r="B37" s="26">
        <v>5</v>
      </c>
      <c r="C37" s="26">
        <v>8</v>
      </c>
      <c r="D37" s="25">
        <v>38</v>
      </c>
      <c r="E37" s="25">
        <v>247</v>
      </c>
      <c r="F37" s="25">
        <v>300</v>
      </c>
      <c r="G37" s="25">
        <v>332</v>
      </c>
      <c r="H37" s="25">
        <v>343</v>
      </c>
      <c r="I37" s="25">
        <v>350</v>
      </c>
      <c r="J37" s="25">
        <v>328</v>
      </c>
      <c r="K37" s="25">
        <v>258</v>
      </c>
      <c r="L37" s="25">
        <v>270</v>
      </c>
      <c r="M37" s="34">
        <v>303</v>
      </c>
      <c r="N37" s="34">
        <v>317</v>
      </c>
      <c r="O37" s="25">
        <v>322</v>
      </c>
      <c r="P37" s="25">
        <v>317</v>
      </c>
      <c r="Q37" s="25">
        <v>320</v>
      </c>
      <c r="R37" s="25">
        <v>327</v>
      </c>
      <c r="S37" s="25">
        <v>345</v>
      </c>
      <c r="T37" s="25">
        <v>376</v>
      </c>
      <c r="U37" s="6" t="s">
        <v>133</v>
      </c>
    </row>
    <row r="38" spans="1:21" ht="16.5" customHeight="1">
      <c r="A38" s="10">
        <v>36</v>
      </c>
      <c r="B38" s="26">
        <v>4</v>
      </c>
      <c r="C38" s="26">
        <v>9</v>
      </c>
      <c r="D38" s="25">
        <v>37</v>
      </c>
      <c r="E38" s="25">
        <v>220</v>
      </c>
      <c r="F38" s="25">
        <v>256</v>
      </c>
      <c r="G38" s="25">
        <v>271</v>
      </c>
      <c r="H38" s="25">
        <v>281</v>
      </c>
      <c r="I38" s="25">
        <v>286</v>
      </c>
      <c r="J38" s="25">
        <v>264</v>
      </c>
      <c r="K38" s="25">
        <v>207</v>
      </c>
      <c r="L38" s="25">
        <v>211</v>
      </c>
      <c r="M38" s="34">
        <v>232</v>
      </c>
      <c r="N38" s="34">
        <v>238</v>
      </c>
      <c r="O38" s="25">
        <v>233</v>
      </c>
      <c r="P38" s="25">
        <v>238</v>
      </c>
      <c r="Q38" s="25">
        <v>242</v>
      </c>
      <c r="R38" s="25">
        <v>240</v>
      </c>
      <c r="S38" s="25">
        <v>257</v>
      </c>
      <c r="T38" s="25">
        <v>274</v>
      </c>
      <c r="U38" s="6" t="s">
        <v>134</v>
      </c>
    </row>
    <row r="39" spans="1:21" ht="16.5" customHeight="1">
      <c r="A39" s="10">
        <v>37</v>
      </c>
      <c r="B39" s="26">
        <v>6</v>
      </c>
      <c r="C39" s="26">
        <v>0</v>
      </c>
      <c r="D39" s="25">
        <v>39</v>
      </c>
      <c r="E39" s="25">
        <v>256</v>
      </c>
      <c r="F39" s="25">
        <v>315</v>
      </c>
      <c r="G39" s="25">
        <v>351</v>
      </c>
      <c r="H39" s="25">
        <v>364</v>
      </c>
      <c r="I39" s="25">
        <v>371</v>
      </c>
      <c r="J39" s="25">
        <v>349</v>
      </c>
      <c r="K39" s="25">
        <v>275</v>
      </c>
      <c r="L39" s="25">
        <v>289</v>
      </c>
      <c r="M39" s="34">
        <v>326</v>
      </c>
      <c r="N39" s="34">
        <v>343</v>
      </c>
      <c r="O39" s="25">
        <v>351</v>
      </c>
      <c r="P39" s="25">
        <v>343</v>
      </c>
      <c r="Q39" s="25">
        <v>346</v>
      </c>
      <c r="R39" s="25">
        <v>355</v>
      </c>
      <c r="S39" s="25">
        <v>374</v>
      </c>
      <c r="T39" s="25">
        <v>410</v>
      </c>
      <c r="U39" s="6" t="s">
        <v>135</v>
      </c>
    </row>
    <row r="40" spans="1:21" ht="16.5" customHeight="1">
      <c r="A40" s="10">
        <v>38</v>
      </c>
      <c r="B40" s="26">
        <v>5</v>
      </c>
      <c r="C40" s="26">
        <v>3</v>
      </c>
      <c r="D40" s="25">
        <v>39</v>
      </c>
      <c r="E40" s="25">
        <v>248</v>
      </c>
      <c r="F40" s="25">
        <v>331</v>
      </c>
      <c r="G40" s="25">
        <v>366</v>
      </c>
      <c r="H40" s="25">
        <v>381</v>
      </c>
      <c r="I40" s="25">
        <v>379</v>
      </c>
      <c r="J40" s="25">
        <v>359</v>
      </c>
      <c r="K40" s="25">
        <v>290</v>
      </c>
      <c r="L40" s="25">
        <v>294</v>
      </c>
      <c r="M40" s="34">
        <v>322</v>
      </c>
      <c r="N40" s="34">
        <v>345</v>
      </c>
      <c r="O40" s="25">
        <v>334</v>
      </c>
      <c r="P40" s="25">
        <v>336</v>
      </c>
      <c r="Q40" s="25">
        <v>346</v>
      </c>
      <c r="R40" s="25">
        <v>347</v>
      </c>
      <c r="S40" s="25">
        <v>355</v>
      </c>
      <c r="T40" s="25">
        <v>372</v>
      </c>
      <c r="U40" s="6" t="s">
        <v>136</v>
      </c>
    </row>
    <row r="41" spans="1:21" ht="16.5" customHeight="1">
      <c r="A41" s="10">
        <v>39</v>
      </c>
      <c r="B41" s="26">
        <v>4</v>
      </c>
      <c r="C41" s="26">
        <v>0</v>
      </c>
      <c r="D41" s="25">
        <v>24</v>
      </c>
      <c r="E41" s="25">
        <v>210</v>
      </c>
      <c r="F41" s="25">
        <v>298</v>
      </c>
      <c r="G41" s="25">
        <v>335</v>
      </c>
      <c r="H41" s="25">
        <v>351</v>
      </c>
      <c r="I41" s="25">
        <v>352</v>
      </c>
      <c r="J41" s="25">
        <v>331</v>
      </c>
      <c r="K41" s="25">
        <v>268</v>
      </c>
      <c r="L41" s="25">
        <v>278</v>
      </c>
      <c r="M41" s="34">
        <v>307</v>
      </c>
      <c r="N41" s="34">
        <v>333</v>
      </c>
      <c r="O41" s="25">
        <v>330</v>
      </c>
      <c r="P41" s="25">
        <v>333</v>
      </c>
      <c r="Q41" s="25">
        <v>349</v>
      </c>
      <c r="R41" s="25">
        <v>369</v>
      </c>
      <c r="S41" s="25">
        <v>393</v>
      </c>
      <c r="T41" s="25">
        <v>421</v>
      </c>
      <c r="U41" s="6" t="s">
        <v>137</v>
      </c>
    </row>
    <row r="42" spans="1:21" ht="16.5" customHeight="1">
      <c r="A42" s="10">
        <v>40</v>
      </c>
      <c r="B42" s="26">
        <v>4</v>
      </c>
      <c r="C42" s="26">
        <v>4</v>
      </c>
      <c r="D42" s="25">
        <v>23</v>
      </c>
      <c r="E42" s="25">
        <v>236</v>
      </c>
      <c r="F42" s="25">
        <v>245</v>
      </c>
      <c r="G42" s="25">
        <v>285</v>
      </c>
      <c r="H42" s="25">
        <v>300</v>
      </c>
      <c r="I42" s="25">
        <v>299</v>
      </c>
      <c r="J42" s="25">
        <v>276</v>
      </c>
      <c r="K42" s="25">
        <v>210</v>
      </c>
      <c r="L42" s="25">
        <v>204</v>
      </c>
      <c r="M42" s="34">
        <v>225</v>
      </c>
      <c r="N42" s="34">
        <v>250</v>
      </c>
      <c r="O42" s="25">
        <v>244</v>
      </c>
      <c r="P42" s="25">
        <v>252</v>
      </c>
      <c r="Q42" s="25">
        <v>261</v>
      </c>
      <c r="R42" s="25">
        <v>273</v>
      </c>
      <c r="S42" s="25">
        <v>293</v>
      </c>
      <c r="T42" s="25">
        <v>314</v>
      </c>
      <c r="U42" s="6" t="s">
        <v>138</v>
      </c>
    </row>
    <row r="43" spans="1:21" ht="16.5" customHeight="1">
      <c r="A43" s="10">
        <v>41</v>
      </c>
      <c r="B43" s="26">
        <v>1</v>
      </c>
      <c r="C43" s="26">
        <v>7</v>
      </c>
      <c r="D43" s="25">
        <v>14</v>
      </c>
      <c r="E43" s="25">
        <v>112</v>
      </c>
      <c r="F43" s="25">
        <v>103</v>
      </c>
      <c r="G43" s="25">
        <v>107</v>
      </c>
      <c r="H43" s="25">
        <v>116</v>
      </c>
      <c r="I43" s="25">
        <v>121</v>
      </c>
      <c r="J43" s="25">
        <v>109</v>
      </c>
      <c r="K43" s="25">
        <v>83</v>
      </c>
      <c r="L43" s="25">
        <v>82</v>
      </c>
      <c r="M43" s="34">
        <v>92</v>
      </c>
      <c r="N43" s="34">
        <v>101</v>
      </c>
      <c r="O43" s="25">
        <v>96</v>
      </c>
      <c r="P43" s="25">
        <v>100</v>
      </c>
      <c r="Q43" s="25">
        <v>107</v>
      </c>
      <c r="R43" s="25">
        <v>111</v>
      </c>
      <c r="S43" s="25">
        <v>112</v>
      </c>
      <c r="T43" s="25">
        <v>120</v>
      </c>
      <c r="U43" s="6" t="s">
        <v>139</v>
      </c>
    </row>
    <row r="44" spans="1:21" ht="16.5" customHeight="1">
      <c r="A44" s="10">
        <v>42</v>
      </c>
      <c r="B44" s="26">
        <v>4</v>
      </c>
      <c r="C44" s="26">
        <v>6</v>
      </c>
      <c r="D44" s="25">
        <v>27</v>
      </c>
      <c r="E44" s="25">
        <v>226</v>
      </c>
      <c r="F44" s="25">
        <v>396</v>
      </c>
      <c r="G44" s="25">
        <v>442</v>
      </c>
      <c r="H44" s="25">
        <v>461</v>
      </c>
      <c r="I44" s="25">
        <v>463</v>
      </c>
      <c r="J44" s="25">
        <v>440</v>
      </c>
      <c r="K44" s="25">
        <v>366</v>
      </c>
      <c r="L44" s="25">
        <v>391</v>
      </c>
      <c r="M44" s="34">
        <v>431</v>
      </c>
      <c r="N44" s="34">
        <v>464</v>
      </c>
      <c r="O44" s="25">
        <v>463</v>
      </c>
      <c r="P44" s="25">
        <v>463</v>
      </c>
      <c r="Q44" s="25">
        <v>485</v>
      </c>
      <c r="R44" s="25">
        <v>517</v>
      </c>
      <c r="S44" s="25">
        <v>550</v>
      </c>
      <c r="T44" s="25">
        <v>589</v>
      </c>
      <c r="U44" s="6" t="s">
        <v>140</v>
      </c>
    </row>
    <row r="45" spans="1:21" ht="16.5" customHeight="1">
      <c r="A45" s="10">
        <v>43</v>
      </c>
      <c r="B45" s="26">
        <v>4</v>
      </c>
      <c r="C45" s="26">
        <v>8</v>
      </c>
      <c r="D45" s="25">
        <v>32</v>
      </c>
      <c r="E45" s="25">
        <v>256</v>
      </c>
      <c r="F45" s="25">
        <v>337</v>
      </c>
      <c r="G45" s="25">
        <v>350</v>
      </c>
      <c r="H45" s="25">
        <v>362</v>
      </c>
      <c r="I45" s="25">
        <v>371</v>
      </c>
      <c r="J45" s="25">
        <v>354</v>
      </c>
      <c r="K45" s="25">
        <v>286</v>
      </c>
      <c r="L45" s="25">
        <v>300</v>
      </c>
      <c r="M45" s="34">
        <v>321</v>
      </c>
      <c r="N45" s="34">
        <v>351</v>
      </c>
      <c r="O45" s="25">
        <v>361</v>
      </c>
      <c r="P45" s="25">
        <v>385</v>
      </c>
      <c r="Q45" s="25">
        <v>419</v>
      </c>
      <c r="R45" s="25">
        <v>417</v>
      </c>
      <c r="S45" s="25">
        <v>459</v>
      </c>
      <c r="T45" s="25">
        <v>487</v>
      </c>
      <c r="U45" s="6" t="s">
        <v>141</v>
      </c>
    </row>
    <row r="46" spans="1:21" ht="16.5" customHeight="1">
      <c r="A46" s="10">
        <v>44</v>
      </c>
      <c r="B46" s="26">
        <v>6</v>
      </c>
      <c r="C46" s="26">
        <v>3</v>
      </c>
      <c r="D46" s="25">
        <v>35</v>
      </c>
      <c r="E46" s="25">
        <v>382</v>
      </c>
      <c r="F46" s="25">
        <v>350</v>
      </c>
      <c r="G46" s="25">
        <v>396</v>
      </c>
      <c r="H46" s="25">
        <v>404</v>
      </c>
      <c r="I46" s="25">
        <v>398</v>
      </c>
      <c r="J46" s="25">
        <v>375</v>
      </c>
      <c r="K46" s="25">
        <v>312</v>
      </c>
      <c r="L46" s="25">
        <v>314</v>
      </c>
      <c r="M46" s="34">
        <v>339</v>
      </c>
      <c r="N46" s="34">
        <v>350</v>
      </c>
      <c r="O46" s="25">
        <v>359</v>
      </c>
      <c r="P46" s="25">
        <v>382</v>
      </c>
      <c r="Q46" s="25">
        <v>413</v>
      </c>
      <c r="R46" s="25">
        <v>424</v>
      </c>
      <c r="S46" s="25">
        <v>440</v>
      </c>
      <c r="T46" s="25">
        <v>453</v>
      </c>
      <c r="U46" s="6" t="s">
        <v>142</v>
      </c>
    </row>
    <row r="47" spans="1:21" ht="16.5" customHeight="1">
      <c r="A47" s="10">
        <v>45</v>
      </c>
      <c r="B47" s="26">
        <v>3</v>
      </c>
      <c r="C47" s="26">
        <v>8</v>
      </c>
      <c r="D47" s="25">
        <v>19</v>
      </c>
      <c r="E47" s="25">
        <v>163</v>
      </c>
      <c r="F47" s="25">
        <v>250</v>
      </c>
      <c r="G47" s="25">
        <v>259</v>
      </c>
      <c r="H47" s="25">
        <v>267</v>
      </c>
      <c r="I47" s="25">
        <v>292</v>
      </c>
      <c r="J47" s="25">
        <v>297</v>
      </c>
      <c r="K47" s="25">
        <v>242</v>
      </c>
      <c r="L47" s="25">
        <v>258</v>
      </c>
      <c r="M47" s="34">
        <v>266</v>
      </c>
      <c r="N47" s="34">
        <v>275</v>
      </c>
      <c r="O47" s="25">
        <v>282</v>
      </c>
      <c r="P47" s="25">
        <v>277</v>
      </c>
      <c r="Q47" s="25">
        <v>274</v>
      </c>
      <c r="R47" s="25">
        <v>271</v>
      </c>
      <c r="S47" s="25">
        <v>271</v>
      </c>
      <c r="T47" s="25">
        <v>277</v>
      </c>
      <c r="U47" s="6" t="s">
        <v>143</v>
      </c>
    </row>
    <row r="48" spans="1:21" ht="16.5" customHeight="1">
      <c r="A48" s="10">
        <v>46</v>
      </c>
      <c r="B48" s="26">
        <v>4</v>
      </c>
      <c r="C48" s="26">
        <v>6</v>
      </c>
      <c r="D48" s="25">
        <v>39</v>
      </c>
      <c r="E48" s="25">
        <v>249</v>
      </c>
      <c r="F48" s="25">
        <v>381</v>
      </c>
      <c r="G48" s="25">
        <v>380</v>
      </c>
      <c r="H48" s="25">
        <v>397</v>
      </c>
      <c r="I48" s="25">
        <v>405</v>
      </c>
      <c r="J48" s="25">
        <v>377</v>
      </c>
      <c r="K48" s="25">
        <v>299</v>
      </c>
      <c r="L48" s="25">
        <v>317</v>
      </c>
      <c r="M48" s="34">
        <v>345</v>
      </c>
      <c r="N48" s="34">
        <v>397</v>
      </c>
      <c r="O48" s="25">
        <v>409</v>
      </c>
      <c r="P48" s="25">
        <v>450</v>
      </c>
      <c r="Q48" s="25">
        <v>507</v>
      </c>
      <c r="R48" s="25">
        <v>499</v>
      </c>
      <c r="S48" s="25">
        <v>578</v>
      </c>
      <c r="T48" s="25">
        <v>626</v>
      </c>
      <c r="U48" s="6" t="s">
        <v>144</v>
      </c>
    </row>
    <row r="49" spans="1:21" ht="16.5" customHeight="1">
      <c r="A49" s="10">
        <v>47</v>
      </c>
      <c r="B49" s="26">
        <v>4</v>
      </c>
      <c r="C49" s="26">
        <v>0</v>
      </c>
      <c r="D49" s="25">
        <v>23</v>
      </c>
      <c r="E49" s="25">
        <v>227</v>
      </c>
      <c r="F49" s="25">
        <v>230</v>
      </c>
      <c r="G49" s="25">
        <v>261</v>
      </c>
      <c r="H49" s="25">
        <v>277</v>
      </c>
      <c r="I49" s="25">
        <v>287</v>
      </c>
      <c r="J49" s="25">
        <v>267</v>
      </c>
      <c r="K49" s="25">
        <v>210</v>
      </c>
      <c r="L49" s="25">
        <v>223</v>
      </c>
      <c r="M49" s="34">
        <v>247</v>
      </c>
      <c r="N49" s="34">
        <v>256</v>
      </c>
      <c r="O49" s="25">
        <v>262</v>
      </c>
      <c r="P49" s="25">
        <v>276</v>
      </c>
      <c r="Q49" s="25">
        <v>281</v>
      </c>
      <c r="R49" s="25">
        <v>280</v>
      </c>
      <c r="S49" s="25">
        <v>287</v>
      </c>
      <c r="T49" s="25">
        <v>321</v>
      </c>
      <c r="U49" s="6" t="s">
        <v>145</v>
      </c>
    </row>
    <row r="50" spans="1:21" ht="16.5" customHeight="1">
      <c r="A50" s="10">
        <v>48</v>
      </c>
      <c r="B50" s="26">
        <v>7</v>
      </c>
      <c r="C50" s="26">
        <v>8</v>
      </c>
      <c r="D50" s="25">
        <v>42</v>
      </c>
      <c r="E50" s="25">
        <v>420</v>
      </c>
      <c r="F50" s="25">
        <v>258</v>
      </c>
      <c r="G50" s="25">
        <v>277</v>
      </c>
      <c r="H50" s="25">
        <v>283</v>
      </c>
      <c r="I50" s="25">
        <v>278</v>
      </c>
      <c r="J50" s="25">
        <v>262</v>
      </c>
      <c r="K50" s="25">
        <v>212</v>
      </c>
      <c r="L50" s="25">
        <v>205</v>
      </c>
      <c r="M50" s="34">
        <v>221</v>
      </c>
      <c r="N50" s="34">
        <v>233</v>
      </c>
      <c r="O50" s="25">
        <v>227</v>
      </c>
      <c r="P50" s="25">
        <v>226</v>
      </c>
      <c r="Q50" s="25">
        <v>231</v>
      </c>
      <c r="R50" s="25">
        <v>232</v>
      </c>
      <c r="S50" s="25">
        <v>240</v>
      </c>
      <c r="T50" s="25">
        <v>252</v>
      </c>
      <c r="U50" s="6" t="s">
        <v>146</v>
      </c>
    </row>
    <row r="51" spans="1:21" ht="16.5" customHeight="1">
      <c r="A51" s="10">
        <v>49</v>
      </c>
      <c r="B51" s="26">
        <v>8</v>
      </c>
      <c r="C51" s="26">
        <v>7</v>
      </c>
      <c r="D51" s="25">
        <v>45</v>
      </c>
      <c r="E51" s="25">
        <v>449</v>
      </c>
      <c r="F51" s="25">
        <v>257</v>
      </c>
      <c r="G51" s="25">
        <v>278</v>
      </c>
      <c r="H51" s="25">
        <v>284</v>
      </c>
      <c r="I51" s="25">
        <v>279</v>
      </c>
      <c r="J51" s="25">
        <v>262</v>
      </c>
      <c r="K51" s="25">
        <v>210</v>
      </c>
      <c r="L51" s="25">
        <v>201</v>
      </c>
      <c r="M51" s="34">
        <v>215</v>
      </c>
      <c r="N51" s="34">
        <v>227</v>
      </c>
      <c r="O51" s="25">
        <v>218</v>
      </c>
      <c r="P51" s="25">
        <v>216</v>
      </c>
      <c r="Q51" s="25">
        <v>222</v>
      </c>
      <c r="R51" s="25">
        <v>223</v>
      </c>
      <c r="S51" s="25">
        <v>229</v>
      </c>
      <c r="T51" s="25">
        <v>241</v>
      </c>
      <c r="U51" s="6" t="s">
        <v>147</v>
      </c>
    </row>
    <row r="52" spans="1:21" ht="16.5" customHeight="1">
      <c r="A52" s="10">
        <v>50</v>
      </c>
      <c r="B52" s="26">
        <v>3</v>
      </c>
      <c r="C52" s="26">
        <v>3</v>
      </c>
      <c r="D52" s="25">
        <v>24</v>
      </c>
      <c r="E52" s="25">
        <v>279</v>
      </c>
      <c r="F52" s="25">
        <v>264</v>
      </c>
      <c r="G52" s="25">
        <v>273</v>
      </c>
      <c r="H52" s="25">
        <v>276</v>
      </c>
      <c r="I52" s="25">
        <v>277</v>
      </c>
      <c r="J52" s="25">
        <v>265</v>
      </c>
      <c r="K52" s="25">
        <v>221</v>
      </c>
      <c r="L52" s="25">
        <v>222</v>
      </c>
      <c r="M52" s="34">
        <v>249</v>
      </c>
      <c r="N52" s="34">
        <v>265</v>
      </c>
      <c r="O52" s="25">
        <v>269</v>
      </c>
      <c r="P52" s="25">
        <v>280</v>
      </c>
      <c r="Q52" s="25">
        <v>277</v>
      </c>
      <c r="R52" s="25">
        <v>275</v>
      </c>
      <c r="S52" s="25">
        <v>294</v>
      </c>
      <c r="T52" s="25">
        <v>305</v>
      </c>
      <c r="U52" s="6" t="s">
        <v>148</v>
      </c>
    </row>
    <row r="53" spans="1:21" ht="16.5" customHeight="1">
      <c r="A53" s="10">
        <v>51</v>
      </c>
      <c r="B53" s="26">
        <v>7</v>
      </c>
      <c r="C53" s="26">
        <v>3</v>
      </c>
      <c r="D53" s="25">
        <v>35</v>
      </c>
      <c r="E53" s="25">
        <v>329</v>
      </c>
      <c r="F53" s="25">
        <v>408</v>
      </c>
      <c r="G53" s="25">
        <v>440</v>
      </c>
      <c r="H53" s="25">
        <v>451</v>
      </c>
      <c r="I53" s="25">
        <v>452</v>
      </c>
      <c r="J53" s="25">
        <v>434</v>
      </c>
      <c r="K53" s="25">
        <v>353</v>
      </c>
      <c r="L53" s="25">
        <v>360</v>
      </c>
      <c r="M53" s="34">
        <v>385</v>
      </c>
      <c r="N53" s="34">
        <v>409</v>
      </c>
      <c r="O53" s="25">
        <v>398</v>
      </c>
      <c r="P53" s="25">
        <v>405</v>
      </c>
      <c r="Q53" s="25">
        <v>427</v>
      </c>
      <c r="R53" s="25">
        <v>432</v>
      </c>
      <c r="S53" s="25">
        <v>449</v>
      </c>
      <c r="T53" s="25">
        <v>471</v>
      </c>
      <c r="U53" s="6" t="s">
        <v>149</v>
      </c>
    </row>
    <row r="54" spans="1:21" s="18" customFormat="1" ht="16.5" customHeight="1">
      <c r="A54" s="13">
        <v>52</v>
      </c>
      <c r="B54" s="22">
        <v>4</v>
      </c>
      <c r="C54" s="22">
        <v>6</v>
      </c>
      <c r="D54" s="27">
        <v>24</v>
      </c>
      <c r="E54" s="27">
        <v>326</v>
      </c>
      <c r="F54" s="27">
        <v>260</v>
      </c>
      <c r="G54" s="27">
        <v>274</v>
      </c>
      <c r="H54" s="27">
        <v>281</v>
      </c>
      <c r="I54" s="27">
        <v>276</v>
      </c>
      <c r="J54" s="27">
        <v>268</v>
      </c>
      <c r="K54" s="27">
        <v>241</v>
      </c>
      <c r="L54" s="27">
        <v>266</v>
      </c>
      <c r="M54" s="33">
        <v>267</v>
      </c>
      <c r="N54" s="33">
        <v>268</v>
      </c>
      <c r="O54" s="27">
        <v>266</v>
      </c>
      <c r="P54" s="27">
        <v>263</v>
      </c>
      <c r="Q54" s="27">
        <v>266</v>
      </c>
      <c r="R54" s="27">
        <v>283</v>
      </c>
      <c r="S54" s="27">
        <v>332</v>
      </c>
      <c r="T54" s="27">
        <v>382</v>
      </c>
      <c r="U54" s="6" t="s">
        <v>150</v>
      </c>
    </row>
    <row r="55" spans="1:21" s="18" customFormat="1" ht="16.5" customHeight="1">
      <c r="A55" s="13">
        <v>53</v>
      </c>
      <c r="B55" s="22">
        <v>6</v>
      </c>
      <c r="C55" s="22">
        <v>4</v>
      </c>
      <c r="D55" s="27">
        <v>40</v>
      </c>
      <c r="E55" s="27">
        <v>235</v>
      </c>
      <c r="F55" s="27">
        <v>749</v>
      </c>
      <c r="G55" s="27">
        <v>766</v>
      </c>
      <c r="H55" s="27">
        <v>792</v>
      </c>
      <c r="I55" s="27">
        <v>811</v>
      </c>
      <c r="J55" s="27">
        <v>768</v>
      </c>
      <c r="K55" s="27">
        <v>605</v>
      </c>
      <c r="L55" s="27">
        <v>673</v>
      </c>
      <c r="M55" s="33">
        <v>785</v>
      </c>
      <c r="N55" s="33">
        <v>870</v>
      </c>
      <c r="O55" s="27">
        <v>879</v>
      </c>
      <c r="P55" s="27">
        <v>912</v>
      </c>
      <c r="Q55" s="27">
        <v>955</v>
      </c>
      <c r="R55" s="27">
        <v>1016</v>
      </c>
      <c r="S55" s="27">
        <v>996</v>
      </c>
      <c r="T55" s="27">
        <v>1006</v>
      </c>
      <c r="U55" s="6" t="s">
        <v>151</v>
      </c>
    </row>
    <row r="56" spans="1:21" s="21" customFormat="1" ht="16.5" customHeight="1">
      <c r="A56" s="14">
        <v>54</v>
      </c>
      <c r="B56" s="23">
        <v>7</v>
      </c>
      <c r="C56" s="23">
        <v>2</v>
      </c>
      <c r="D56" s="28">
        <v>41</v>
      </c>
      <c r="E56" s="28">
        <v>247</v>
      </c>
      <c r="F56" s="28">
        <v>684</v>
      </c>
      <c r="G56" s="28">
        <v>719</v>
      </c>
      <c r="H56" s="28">
        <v>748</v>
      </c>
      <c r="I56" s="28">
        <v>777</v>
      </c>
      <c r="J56" s="28">
        <v>739</v>
      </c>
      <c r="K56" s="28">
        <v>578</v>
      </c>
      <c r="L56" s="28">
        <v>626</v>
      </c>
      <c r="M56" s="283">
        <v>723</v>
      </c>
      <c r="N56" s="283">
        <v>787</v>
      </c>
      <c r="O56" s="28">
        <v>789</v>
      </c>
      <c r="P56" s="28">
        <v>795</v>
      </c>
      <c r="Q56" s="28">
        <v>828</v>
      </c>
      <c r="R56" s="28">
        <v>856</v>
      </c>
      <c r="S56" s="28">
        <v>821</v>
      </c>
      <c r="T56" s="28">
        <v>829</v>
      </c>
      <c r="U56" s="20" t="s">
        <v>152</v>
      </c>
    </row>
    <row r="57" spans="1:21" ht="16.5" customHeight="1">
      <c r="A57" s="14">
        <v>55</v>
      </c>
      <c r="B57" s="23">
        <v>7</v>
      </c>
      <c r="C57" s="23">
        <v>2</v>
      </c>
      <c r="D57" s="25">
        <v>43</v>
      </c>
      <c r="E57" s="25">
        <v>245</v>
      </c>
      <c r="F57" s="25">
        <v>710</v>
      </c>
      <c r="G57" s="25">
        <v>742</v>
      </c>
      <c r="H57" s="25">
        <v>773</v>
      </c>
      <c r="I57" s="25">
        <v>802</v>
      </c>
      <c r="J57" s="25">
        <v>754</v>
      </c>
      <c r="K57" s="25">
        <v>589</v>
      </c>
      <c r="L57" s="25">
        <v>638</v>
      </c>
      <c r="M57" s="34">
        <v>740</v>
      </c>
      <c r="N57" s="34">
        <v>803</v>
      </c>
      <c r="O57" s="25">
        <v>799</v>
      </c>
      <c r="P57" s="25">
        <v>801</v>
      </c>
      <c r="Q57" s="25">
        <v>835</v>
      </c>
      <c r="R57" s="25">
        <v>860</v>
      </c>
      <c r="S57" s="25">
        <v>825</v>
      </c>
      <c r="T57" s="25">
        <v>837</v>
      </c>
      <c r="U57" s="6" t="s">
        <v>153</v>
      </c>
    </row>
    <row r="58" spans="1:21" ht="16.5" customHeight="1">
      <c r="A58" s="14">
        <v>56</v>
      </c>
      <c r="B58" s="23">
        <v>7</v>
      </c>
      <c r="C58" s="23">
        <v>4</v>
      </c>
      <c r="D58" s="25">
        <v>26</v>
      </c>
      <c r="E58" s="25">
        <v>195</v>
      </c>
      <c r="F58" s="25">
        <v>585</v>
      </c>
      <c r="G58" s="25">
        <v>634</v>
      </c>
      <c r="H58" s="25">
        <v>649</v>
      </c>
      <c r="I58" s="25">
        <v>691</v>
      </c>
      <c r="J58" s="25">
        <v>693</v>
      </c>
      <c r="K58" s="25">
        <v>538</v>
      </c>
      <c r="L58" s="25">
        <v>589</v>
      </c>
      <c r="M58" s="34">
        <v>668</v>
      </c>
      <c r="N58" s="34">
        <v>745</v>
      </c>
      <c r="O58" s="25">
        <v>769</v>
      </c>
      <c r="P58" s="25">
        <v>787</v>
      </c>
      <c r="Q58" s="25">
        <v>818</v>
      </c>
      <c r="R58" s="25">
        <v>848</v>
      </c>
      <c r="S58" s="25">
        <v>805</v>
      </c>
      <c r="T58" s="25">
        <v>801</v>
      </c>
      <c r="U58" s="6" t="s">
        <v>154</v>
      </c>
    </row>
    <row r="59" spans="1:21" s="21" customFormat="1" ht="16.5" customHeight="1">
      <c r="A59" s="14">
        <v>57</v>
      </c>
      <c r="B59" s="26">
        <v>4</v>
      </c>
      <c r="C59" s="26">
        <v>1</v>
      </c>
      <c r="D59" s="28">
        <v>42</v>
      </c>
      <c r="E59" s="28">
        <v>176</v>
      </c>
      <c r="F59" s="28">
        <v>1109</v>
      </c>
      <c r="G59" s="28">
        <v>1084</v>
      </c>
      <c r="H59" s="28">
        <v>1111</v>
      </c>
      <c r="I59" s="28">
        <v>1105</v>
      </c>
      <c r="J59" s="28">
        <v>1036</v>
      </c>
      <c r="K59" s="28">
        <v>818</v>
      </c>
      <c r="L59" s="28">
        <v>958</v>
      </c>
      <c r="M59" s="283">
        <v>1144</v>
      </c>
      <c r="N59" s="283">
        <v>1309</v>
      </c>
      <c r="O59" s="28">
        <v>1345</v>
      </c>
      <c r="P59" s="28">
        <v>1453</v>
      </c>
      <c r="Q59" s="28">
        <v>1539</v>
      </c>
      <c r="R59" s="28">
        <v>1699</v>
      </c>
      <c r="S59" s="28">
        <v>1711</v>
      </c>
      <c r="T59" s="28">
        <v>1731</v>
      </c>
      <c r="U59" s="20" t="s">
        <v>155</v>
      </c>
    </row>
    <row r="60" spans="1:21" ht="16.5" customHeight="1">
      <c r="A60" s="14">
        <v>58</v>
      </c>
      <c r="B60" s="23">
        <v>3</v>
      </c>
      <c r="C60" s="23">
        <v>6</v>
      </c>
      <c r="D60" s="25">
        <v>21</v>
      </c>
      <c r="E60" s="25">
        <v>224</v>
      </c>
      <c r="F60" s="25">
        <v>316</v>
      </c>
      <c r="G60" s="25">
        <v>318</v>
      </c>
      <c r="H60" s="25">
        <v>325</v>
      </c>
      <c r="I60" s="25">
        <v>333</v>
      </c>
      <c r="J60" s="25">
        <v>311</v>
      </c>
      <c r="K60" s="25">
        <v>248</v>
      </c>
      <c r="L60" s="25">
        <v>261</v>
      </c>
      <c r="M60" s="34">
        <v>287</v>
      </c>
      <c r="N60" s="34">
        <v>295</v>
      </c>
      <c r="O60" s="25">
        <v>301</v>
      </c>
      <c r="P60" s="25">
        <v>347</v>
      </c>
      <c r="Q60" s="25">
        <v>371</v>
      </c>
      <c r="R60" s="25">
        <v>410</v>
      </c>
      <c r="S60" s="25">
        <v>405</v>
      </c>
      <c r="T60" s="25">
        <v>406</v>
      </c>
      <c r="U60" s="6" t="s">
        <v>156</v>
      </c>
    </row>
    <row r="61" spans="1:21" ht="16.5" customHeight="1">
      <c r="A61" s="14">
        <v>59</v>
      </c>
      <c r="B61" s="23">
        <v>11</v>
      </c>
      <c r="C61" s="23">
        <v>3</v>
      </c>
      <c r="D61" s="25">
        <v>44</v>
      </c>
      <c r="E61" s="25">
        <v>373</v>
      </c>
      <c r="F61" s="25">
        <v>408</v>
      </c>
      <c r="G61" s="25">
        <v>428</v>
      </c>
      <c r="H61" s="25">
        <v>444</v>
      </c>
      <c r="I61" s="25">
        <v>467</v>
      </c>
      <c r="J61" s="25">
        <v>465</v>
      </c>
      <c r="K61" s="25">
        <v>397</v>
      </c>
      <c r="L61" s="25">
        <v>439</v>
      </c>
      <c r="M61" s="34">
        <v>492</v>
      </c>
      <c r="N61" s="34">
        <v>549</v>
      </c>
      <c r="O61" s="25">
        <v>517</v>
      </c>
      <c r="P61" s="25">
        <v>499</v>
      </c>
      <c r="Q61" s="25">
        <v>488</v>
      </c>
      <c r="R61" s="25">
        <v>511</v>
      </c>
      <c r="S61" s="25">
        <v>500</v>
      </c>
      <c r="T61" s="25">
        <v>492</v>
      </c>
      <c r="U61" s="15" t="s">
        <v>239</v>
      </c>
    </row>
    <row r="62" spans="1:21" s="18" customFormat="1" ht="16.5" customHeight="1">
      <c r="A62" s="13">
        <v>60</v>
      </c>
      <c r="B62" s="26">
        <v>5</v>
      </c>
      <c r="C62" s="26">
        <v>4</v>
      </c>
      <c r="D62" s="27">
        <v>41</v>
      </c>
      <c r="E62" s="27">
        <v>387</v>
      </c>
      <c r="F62" s="27">
        <v>312</v>
      </c>
      <c r="G62" s="27">
        <v>325</v>
      </c>
      <c r="H62" s="27">
        <v>331</v>
      </c>
      <c r="I62" s="27">
        <v>334</v>
      </c>
      <c r="J62" s="27">
        <v>318</v>
      </c>
      <c r="K62" s="27">
        <v>271</v>
      </c>
      <c r="L62" s="27">
        <v>283</v>
      </c>
      <c r="M62" s="33">
        <v>294</v>
      </c>
      <c r="N62" s="33">
        <v>306</v>
      </c>
      <c r="O62" s="27">
        <v>304</v>
      </c>
      <c r="P62" s="27">
        <v>319</v>
      </c>
      <c r="Q62" s="27">
        <v>327</v>
      </c>
      <c r="R62" s="27">
        <v>331</v>
      </c>
      <c r="S62" s="27">
        <v>336</v>
      </c>
      <c r="T62" s="27">
        <v>338</v>
      </c>
      <c r="U62" s="6" t="s">
        <v>157</v>
      </c>
    </row>
    <row r="63" spans="1:21" ht="16.5" customHeight="1">
      <c r="A63" s="14">
        <v>61</v>
      </c>
      <c r="B63" s="22">
        <v>5</v>
      </c>
      <c r="C63" s="22">
        <v>0</v>
      </c>
      <c r="D63" s="25">
        <v>41</v>
      </c>
      <c r="E63" s="25">
        <v>343</v>
      </c>
      <c r="F63" s="25">
        <v>332</v>
      </c>
      <c r="G63" s="25">
        <v>349</v>
      </c>
      <c r="H63" s="25">
        <v>354</v>
      </c>
      <c r="I63" s="25">
        <v>358</v>
      </c>
      <c r="J63" s="25">
        <v>339</v>
      </c>
      <c r="K63" s="25">
        <v>296</v>
      </c>
      <c r="L63" s="25">
        <v>332</v>
      </c>
      <c r="M63" s="34">
        <v>352</v>
      </c>
      <c r="N63" s="34">
        <v>365</v>
      </c>
      <c r="O63" s="25">
        <v>369</v>
      </c>
      <c r="P63" s="25">
        <v>406</v>
      </c>
      <c r="Q63" s="25">
        <v>408</v>
      </c>
      <c r="R63" s="25">
        <v>421</v>
      </c>
      <c r="S63" s="25">
        <v>427</v>
      </c>
      <c r="T63" s="25">
        <v>429</v>
      </c>
      <c r="U63" s="6" t="s">
        <v>158</v>
      </c>
    </row>
    <row r="64" spans="1:21" ht="16.5" customHeight="1">
      <c r="A64" s="14">
        <v>62</v>
      </c>
      <c r="B64" s="26">
        <v>2</v>
      </c>
      <c r="C64" s="26">
        <v>7</v>
      </c>
      <c r="D64" s="25">
        <v>38</v>
      </c>
      <c r="E64" s="25">
        <v>341</v>
      </c>
      <c r="F64" s="25">
        <v>147</v>
      </c>
      <c r="G64" s="25">
        <v>154</v>
      </c>
      <c r="H64" s="25">
        <v>159</v>
      </c>
      <c r="I64" s="25">
        <v>160</v>
      </c>
      <c r="J64" s="25">
        <v>153</v>
      </c>
      <c r="K64" s="25">
        <v>127</v>
      </c>
      <c r="L64" s="25">
        <v>130</v>
      </c>
      <c r="M64" s="34">
        <v>131</v>
      </c>
      <c r="N64" s="34">
        <v>133</v>
      </c>
      <c r="O64" s="25">
        <v>127</v>
      </c>
      <c r="P64" s="25">
        <v>126</v>
      </c>
      <c r="Q64" s="25">
        <v>133</v>
      </c>
      <c r="R64" s="25">
        <v>140</v>
      </c>
      <c r="S64" s="25">
        <v>145</v>
      </c>
      <c r="T64" s="25">
        <v>149</v>
      </c>
      <c r="U64" s="6" t="s">
        <v>159</v>
      </c>
    </row>
    <row r="65" spans="1:21" ht="16.5" customHeight="1">
      <c r="A65" s="14">
        <v>63</v>
      </c>
      <c r="B65" s="26">
        <v>9</v>
      </c>
      <c r="C65" s="26">
        <v>6</v>
      </c>
      <c r="D65" s="25">
        <v>54</v>
      </c>
      <c r="E65" s="25">
        <v>504</v>
      </c>
      <c r="F65" s="25">
        <v>437</v>
      </c>
      <c r="G65" s="25">
        <v>447</v>
      </c>
      <c r="H65" s="25">
        <v>462</v>
      </c>
      <c r="I65" s="25">
        <v>469</v>
      </c>
      <c r="J65" s="25">
        <v>450</v>
      </c>
      <c r="K65" s="25">
        <v>370</v>
      </c>
      <c r="L65" s="25">
        <v>376</v>
      </c>
      <c r="M65" s="34">
        <v>384</v>
      </c>
      <c r="N65" s="34">
        <v>400</v>
      </c>
      <c r="O65" s="25">
        <v>405</v>
      </c>
      <c r="P65" s="25">
        <v>420</v>
      </c>
      <c r="Q65" s="25">
        <v>435</v>
      </c>
      <c r="R65" s="25">
        <v>438</v>
      </c>
      <c r="S65" s="25">
        <v>442</v>
      </c>
      <c r="T65" s="25">
        <v>443</v>
      </c>
      <c r="U65" s="6" t="s">
        <v>160</v>
      </c>
    </row>
    <row r="66" spans="1:21" s="21" customFormat="1" ht="16.5" customHeight="1">
      <c r="A66" s="14">
        <v>64</v>
      </c>
      <c r="B66" s="26">
        <v>3</v>
      </c>
      <c r="C66" s="26">
        <v>9</v>
      </c>
      <c r="D66" s="28">
        <v>33</v>
      </c>
      <c r="E66" s="28">
        <v>371</v>
      </c>
      <c r="F66" s="28">
        <v>273</v>
      </c>
      <c r="G66" s="28">
        <v>287</v>
      </c>
      <c r="H66" s="28">
        <v>288</v>
      </c>
      <c r="I66" s="28">
        <v>287</v>
      </c>
      <c r="J66" s="28">
        <v>274</v>
      </c>
      <c r="K66" s="28">
        <v>237</v>
      </c>
      <c r="L66" s="28">
        <v>232</v>
      </c>
      <c r="M66" s="283">
        <v>239</v>
      </c>
      <c r="N66" s="283">
        <v>250</v>
      </c>
      <c r="O66" s="28">
        <v>238</v>
      </c>
      <c r="P66" s="28">
        <v>238</v>
      </c>
      <c r="Q66" s="28">
        <v>247</v>
      </c>
      <c r="R66" s="28">
        <v>240</v>
      </c>
      <c r="S66" s="28">
        <v>243</v>
      </c>
      <c r="T66" s="28">
        <v>245</v>
      </c>
      <c r="U66" s="20" t="s">
        <v>161</v>
      </c>
    </row>
    <row r="67" spans="1:21" s="18" customFormat="1" ht="16.5" customHeight="1">
      <c r="A67" s="13">
        <v>65</v>
      </c>
      <c r="B67" s="22">
        <v>6</v>
      </c>
      <c r="C67" s="22">
        <v>1</v>
      </c>
      <c r="D67" s="27">
        <v>35</v>
      </c>
      <c r="E67" s="27">
        <v>323</v>
      </c>
      <c r="F67" s="27">
        <v>281</v>
      </c>
      <c r="G67" s="27">
        <v>297</v>
      </c>
      <c r="H67" s="27">
        <v>306</v>
      </c>
      <c r="I67" s="27">
        <v>310</v>
      </c>
      <c r="J67" s="27">
        <v>294</v>
      </c>
      <c r="K67" s="27">
        <v>245</v>
      </c>
      <c r="L67" s="27">
        <v>251</v>
      </c>
      <c r="M67" s="33">
        <v>270</v>
      </c>
      <c r="N67" s="33">
        <v>282</v>
      </c>
      <c r="O67" s="27">
        <v>274</v>
      </c>
      <c r="P67" s="27">
        <v>276</v>
      </c>
      <c r="Q67" s="27">
        <v>290</v>
      </c>
      <c r="R67" s="27">
        <v>296</v>
      </c>
      <c r="S67" s="27">
        <v>295</v>
      </c>
      <c r="T67" s="27">
        <v>303</v>
      </c>
      <c r="U67" s="6" t="s">
        <v>162</v>
      </c>
    </row>
    <row r="68" spans="1:21" ht="16.5" customHeight="1">
      <c r="A68" s="14">
        <v>66</v>
      </c>
      <c r="B68" s="23">
        <v>10</v>
      </c>
      <c r="C68" s="23">
        <v>5</v>
      </c>
      <c r="D68" s="25">
        <v>54</v>
      </c>
      <c r="E68" s="25">
        <v>373</v>
      </c>
      <c r="F68" s="25">
        <v>268</v>
      </c>
      <c r="G68" s="25">
        <v>285</v>
      </c>
      <c r="H68" s="25">
        <v>294</v>
      </c>
      <c r="I68" s="25">
        <v>292</v>
      </c>
      <c r="J68" s="25">
        <v>286</v>
      </c>
      <c r="K68" s="25">
        <v>235</v>
      </c>
      <c r="L68" s="25">
        <v>223</v>
      </c>
      <c r="M68" s="34">
        <v>237</v>
      </c>
      <c r="N68" s="34">
        <v>249</v>
      </c>
      <c r="O68" s="25">
        <v>245</v>
      </c>
      <c r="P68" s="25">
        <v>262</v>
      </c>
      <c r="Q68" s="25">
        <v>282</v>
      </c>
      <c r="R68" s="25">
        <v>270</v>
      </c>
      <c r="S68" s="25">
        <v>278</v>
      </c>
      <c r="T68" s="25">
        <v>292</v>
      </c>
      <c r="U68" s="6" t="s">
        <v>163</v>
      </c>
    </row>
    <row r="69" spans="1:21" ht="16.5" customHeight="1">
      <c r="A69" s="14">
        <v>67</v>
      </c>
      <c r="B69" s="26">
        <v>3</v>
      </c>
      <c r="C69" s="26">
        <v>0</v>
      </c>
      <c r="D69" s="25">
        <v>9</v>
      </c>
      <c r="E69" s="25">
        <v>166</v>
      </c>
      <c r="F69" s="25">
        <v>109</v>
      </c>
      <c r="G69" s="25">
        <v>115</v>
      </c>
      <c r="H69" s="25">
        <v>117</v>
      </c>
      <c r="I69" s="25">
        <v>118</v>
      </c>
      <c r="J69" s="25">
        <v>113</v>
      </c>
      <c r="K69" s="25">
        <v>94</v>
      </c>
      <c r="L69" s="25">
        <v>93</v>
      </c>
      <c r="M69" s="34">
        <v>102</v>
      </c>
      <c r="N69" s="34">
        <v>114</v>
      </c>
      <c r="O69" s="25">
        <v>106</v>
      </c>
      <c r="P69" s="25">
        <v>107</v>
      </c>
      <c r="Q69" s="25">
        <v>109</v>
      </c>
      <c r="R69" s="25">
        <v>109</v>
      </c>
      <c r="S69" s="25">
        <v>108</v>
      </c>
      <c r="T69" s="25">
        <v>113</v>
      </c>
      <c r="U69" s="6" t="s">
        <v>164</v>
      </c>
    </row>
    <row r="70" spans="1:21" ht="16.5" customHeight="1">
      <c r="A70" s="14">
        <v>68</v>
      </c>
      <c r="B70" s="26">
        <v>3</v>
      </c>
      <c r="C70" s="26">
        <v>5</v>
      </c>
      <c r="D70" s="25">
        <v>23</v>
      </c>
      <c r="E70" s="25">
        <v>261</v>
      </c>
      <c r="F70" s="25">
        <v>210</v>
      </c>
      <c r="G70" s="25">
        <v>213</v>
      </c>
      <c r="H70" s="25">
        <v>217</v>
      </c>
      <c r="I70" s="25">
        <v>218</v>
      </c>
      <c r="J70" s="25">
        <v>216</v>
      </c>
      <c r="K70" s="25">
        <v>186</v>
      </c>
      <c r="L70" s="25">
        <v>191</v>
      </c>
      <c r="M70" s="34">
        <v>204</v>
      </c>
      <c r="N70" s="34">
        <v>209</v>
      </c>
      <c r="O70" s="25">
        <v>202</v>
      </c>
      <c r="P70" s="25">
        <v>202</v>
      </c>
      <c r="Q70" s="25">
        <v>211</v>
      </c>
      <c r="R70" s="25">
        <v>208</v>
      </c>
      <c r="S70" s="25">
        <v>205</v>
      </c>
      <c r="T70" s="25">
        <v>204</v>
      </c>
      <c r="U70" s="6" t="s">
        <v>165</v>
      </c>
    </row>
    <row r="71" spans="1:21" ht="16.5" customHeight="1">
      <c r="A71" s="14">
        <v>69</v>
      </c>
      <c r="B71" s="26">
        <v>2</v>
      </c>
      <c r="C71" s="26">
        <v>7</v>
      </c>
      <c r="D71" s="25">
        <v>14</v>
      </c>
      <c r="E71" s="25">
        <v>193</v>
      </c>
      <c r="F71" s="25">
        <v>136</v>
      </c>
      <c r="G71" s="25">
        <v>137</v>
      </c>
      <c r="H71" s="25">
        <v>139</v>
      </c>
      <c r="I71" s="25">
        <v>140</v>
      </c>
      <c r="J71" s="25">
        <v>138</v>
      </c>
      <c r="K71" s="25">
        <v>122</v>
      </c>
      <c r="L71" s="25">
        <v>126</v>
      </c>
      <c r="M71" s="34">
        <v>131</v>
      </c>
      <c r="N71" s="34">
        <v>135</v>
      </c>
      <c r="O71" s="25">
        <v>134</v>
      </c>
      <c r="P71" s="25">
        <v>134</v>
      </c>
      <c r="Q71" s="25">
        <v>140</v>
      </c>
      <c r="R71" s="25">
        <v>138</v>
      </c>
      <c r="S71" s="25">
        <v>141</v>
      </c>
      <c r="T71" s="25">
        <v>142</v>
      </c>
      <c r="U71" s="6" t="s">
        <v>166</v>
      </c>
    </row>
    <row r="72" spans="1:21" s="21" customFormat="1" ht="16.5" customHeight="1">
      <c r="A72" s="14">
        <v>70</v>
      </c>
      <c r="B72" s="23">
        <v>4</v>
      </c>
      <c r="C72" s="23">
        <v>4</v>
      </c>
      <c r="D72" s="28">
        <v>33</v>
      </c>
      <c r="E72" s="28">
        <v>342</v>
      </c>
      <c r="F72" s="28">
        <v>296</v>
      </c>
      <c r="G72" s="28">
        <v>302</v>
      </c>
      <c r="H72" s="28">
        <v>308</v>
      </c>
      <c r="I72" s="28">
        <v>309</v>
      </c>
      <c r="J72" s="28">
        <v>307</v>
      </c>
      <c r="K72" s="28">
        <v>261</v>
      </c>
      <c r="L72" s="28">
        <v>269</v>
      </c>
      <c r="M72" s="283">
        <v>289</v>
      </c>
      <c r="N72" s="283">
        <v>295</v>
      </c>
      <c r="O72" s="28">
        <v>283</v>
      </c>
      <c r="P72" s="28">
        <v>282</v>
      </c>
      <c r="Q72" s="28">
        <v>294</v>
      </c>
      <c r="R72" s="28">
        <v>290</v>
      </c>
      <c r="S72" s="28">
        <v>281</v>
      </c>
      <c r="T72" s="28">
        <v>276</v>
      </c>
      <c r="U72" s="20" t="s">
        <v>167</v>
      </c>
    </row>
    <row r="73" spans="1:21" ht="16.5" customHeight="1">
      <c r="A73" s="14">
        <v>71</v>
      </c>
      <c r="B73" s="26">
        <v>6</v>
      </c>
      <c r="C73" s="26">
        <v>3</v>
      </c>
      <c r="D73" s="25">
        <v>43</v>
      </c>
      <c r="E73" s="25">
        <v>404</v>
      </c>
      <c r="F73" s="25">
        <v>268</v>
      </c>
      <c r="G73" s="25">
        <v>291</v>
      </c>
      <c r="H73" s="25">
        <v>301</v>
      </c>
      <c r="I73" s="25">
        <v>303</v>
      </c>
      <c r="J73" s="25">
        <v>290</v>
      </c>
      <c r="K73" s="25">
        <v>243</v>
      </c>
      <c r="L73" s="25">
        <v>245</v>
      </c>
      <c r="M73" s="34">
        <v>260</v>
      </c>
      <c r="N73" s="34">
        <v>271</v>
      </c>
      <c r="O73" s="25">
        <v>268</v>
      </c>
      <c r="P73" s="25">
        <v>269</v>
      </c>
      <c r="Q73" s="25">
        <v>283</v>
      </c>
      <c r="R73" s="25">
        <v>290</v>
      </c>
      <c r="S73" s="25">
        <v>287</v>
      </c>
      <c r="T73" s="25">
        <v>297</v>
      </c>
      <c r="U73" s="6" t="s">
        <v>168</v>
      </c>
    </row>
    <row r="74" spans="1:21" ht="16.5" customHeight="1">
      <c r="A74" s="14">
        <v>72</v>
      </c>
      <c r="B74" s="23">
        <v>7</v>
      </c>
      <c r="C74" s="23">
        <v>6</v>
      </c>
      <c r="D74" s="25">
        <v>50</v>
      </c>
      <c r="E74" s="25">
        <v>460</v>
      </c>
      <c r="F74" s="25">
        <v>302</v>
      </c>
      <c r="G74" s="25">
        <v>319</v>
      </c>
      <c r="H74" s="25">
        <v>329</v>
      </c>
      <c r="I74" s="25">
        <v>337</v>
      </c>
      <c r="J74" s="25">
        <v>316</v>
      </c>
      <c r="K74" s="25">
        <v>249</v>
      </c>
      <c r="L74" s="25">
        <v>251</v>
      </c>
      <c r="M74" s="34">
        <v>265</v>
      </c>
      <c r="N74" s="34">
        <v>278</v>
      </c>
      <c r="O74" s="25">
        <v>271</v>
      </c>
      <c r="P74" s="25">
        <v>270</v>
      </c>
      <c r="Q74" s="25">
        <v>283</v>
      </c>
      <c r="R74" s="25">
        <v>281</v>
      </c>
      <c r="S74" s="25">
        <v>278</v>
      </c>
      <c r="T74" s="25">
        <v>286</v>
      </c>
      <c r="U74" s="6" t="s">
        <v>169</v>
      </c>
    </row>
    <row r="75" spans="1:21" ht="16.5" customHeight="1">
      <c r="A75" s="14">
        <v>73</v>
      </c>
      <c r="B75" s="26">
        <v>6</v>
      </c>
      <c r="C75" s="26">
        <v>0</v>
      </c>
      <c r="D75" s="25">
        <v>41</v>
      </c>
      <c r="E75" s="25">
        <v>388</v>
      </c>
      <c r="F75" s="25">
        <v>258</v>
      </c>
      <c r="G75" s="25">
        <v>284</v>
      </c>
      <c r="H75" s="25">
        <v>293</v>
      </c>
      <c r="I75" s="25">
        <v>294</v>
      </c>
      <c r="J75" s="25">
        <v>282</v>
      </c>
      <c r="K75" s="25">
        <v>242</v>
      </c>
      <c r="L75" s="25">
        <v>244</v>
      </c>
      <c r="M75" s="34">
        <v>259</v>
      </c>
      <c r="N75" s="34">
        <v>269</v>
      </c>
      <c r="O75" s="25">
        <v>267</v>
      </c>
      <c r="P75" s="25">
        <v>268</v>
      </c>
      <c r="Q75" s="25">
        <v>283</v>
      </c>
      <c r="R75" s="25">
        <v>293</v>
      </c>
      <c r="S75" s="25">
        <v>289</v>
      </c>
      <c r="T75" s="25">
        <v>300</v>
      </c>
      <c r="U75" s="6" t="s">
        <v>170</v>
      </c>
    </row>
    <row r="76" spans="1:21" ht="16.5" customHeight="1">
      <c r="A76" s="14">
        <v>74</v>
      </c>
      <c r="B76" s="26">
        <v>7</v>
      </c>
      <c r="C76" s="26">
        <v>3</v>
      </c>
      <c r="D76" s="25">
        <v>43</v>
      </c>
      <c r="E76" s="25">
        <v>352</v>
      </c>
      <c r="F76" s="25">
        <v>359</v>
      </c>
      <c r="G76" s="25">
        <v>379</v>
      </c>
      <c r="H76" s="25">
        <v>394</v>
      </c>
      <c r="I76" s="25">
        <v>400</v>
      </c>
      <c r="J76" s="25">
        <v>371</v>
      </c>
      <c r="K76" s="25">
        <v>307</v>
      </c>
      <c r="L76" s="25">
        <v>315</v>
      </c>
      <c r="M76" s="34">
        <v>343</v>
      </c>
      <c r="N76" s="34">
        <v>361</v>
      </c>
      <c r="O76" s="25">
        <v>350</v>
      </c>
      <c r="P76" s="25">
        <v>351</v>
      </c>
      <c r="Q76" s="25">
        <v>369</v>
      </c>
      <c r="R76" s="25">
        <v>379</v>
      </c>
      <c r="S76" s="25">
        <v>381</v>
      </c>
      <c r="T76" s="25">
        <v>393</v>
      </c>
      <c r="U76" s="6" t="s">
        <v>171</v>
      </c>
    </row>
    <row r="77" spans="1:21" ht="16.5" customHeight="1">
      <c r="A77" s="14">
        <v>75</v>
      </c>
      <c r="B77" s="26">
        <v>6</v>
      </c>
      <c r="C77" s="26">
        <v>6</v>
      </c>
      <c r="D77" s="25">
        <v>48</v>
      </c>
      <c r="E77" s="25">
        <v>330</v>
      </c>
      <c r="F77" s="25">
        <v>346</v>
      </c>
      <c r="G77" s="25">
        <v>363</v>
      </c>
      <c r="H77" s="25">
        <v>372</v>
      </c>
      <c r="I77" s="25">
        <v>379</v>
      </c>
      <c r="J77" s="25">
        <v>361</v>
      </c>
      <c r="K77" s="25">
        <v>301</v>
      </c>
      <c r="L77" s="25">
        <v>301</v>
      </c>
      <c r="M77" s="34">
        <v>318</v>
      </c>
      <c r="N77" s="34">
        <v>330</v>
      </c>
      <c r="O77" s="25">
        <v>324</v>
      </c>
      <c r="P77" s="25">
        <v>321</v>
      </c>
      <c r="Q77" s="25">
        <v>334</v>
      </c>
      <c r="R77" s="25">
        <v>338</v>
      </c>
      <c r="S77" s="25">
        <v>342</v>
      </c>
      <c r="T77" s="25">
        <v>350</v>
      </c>
      <c r="U77" s="6" t="s">
        <v>172</v>
      </c>
    </row>
    <row r="78" spans="1:21" ht="16.5" customHeight="1">
      <c r="A78" s="14">
        <v>76</v>
      </c>
      <c r="B78" s="26">
        <v>5</v>
      </c>
      <c r="C78" s="26">
        <v>9</v>
      </c>
      <c r="D78" s="25">
        <v>29</v>
      </c>
      <c r="E78" s="25">
        <v>323</v>
      </c>
      <c r="F78" s="25">
        <v>282</v>
      </c>
      <c r="G78" s="25">
        <v>297</v>
      </c>
      <c r="H78" s="25">
        <v>315</v>
      </c>
      <c r="I78" s="25">
        <v>320</v>
      </c>
      <c r="J78" s="25">
        <v>293</v>
      </c>
      <c r="K78" s="25">
        <v>236</v>
      </c>
      <c r="L78" s="25">
        <v>241</v>
      </c>
      <c r="M78" s="34">
        <v>268</v>
      </c>
      <c r="N78" s="34">
        <v>282</v>
      </c>
      <c r="O78" s="25">
        <v>276</v>
      </c>
      <c r="P78" s="25">
        <v>270</v>
      </c>
      <c r="Q78" s="25">
        <v>281</v>
      </c>
      <c r="R78" s="25">
        <v>295</v>
      </c>
      <c r="S78" s="25">
        <v>295</v>
      </c>
      <c r="T78" s="25">
        <v>308</v>
      </c>
      <c r="U78" s="6" t="s">
        <v>173</v>
      </c>
    </row>
    <row r="79" spans="1:21" ht="16.5" customHeight="1">
      <c r="A79" s="14">
        <v>77</v>
      </c>
      <c r="B79" s="26">
        <v>12</v>
      </c>
      <c r="C79" s="26">
        <v>6</v>
      </c>
      <c r="D79" s="25">
        <v>70</v>
      </c>
      <c r="E79" s="25">
        <v>488</v>
      </c>
      <c r="F79" s="25">
        <v>602</v>
      </c>
      <c r="G79" s="25">
        <v>642</v>
      </c>
      <c r="H79" s="25">
        <v>660</v>
      </c>
      <c r="I79" s="25">
        <v>664</v>
      </c>
      <c r="J79" s="25">
        <v>610</v>
      </c>
      <c r="K79" s="25">
        <v>512</v>
      </c>
      <c r="L79" s="25">
        <v>544</v>
      </c>
      <c r="M79" s="34">
        <v>604</v>
      </c>
      <c r="N79" s="34">
        <v>650</v>
      </c>
      <c r="O79" s="25">
        <v>613</v>
      </c>
      <c r="P79" s="25">
        <v>643</v>
      </c>
      <c r="Q79" s="25">
        <v>690</v>
      </c>
      <c r="R79" s="25">
        <v>703</v>
      </c>
      <c r="S79" s="25">
        <v>707</v>
      </c>
      <c r="T79" s="25">
        <v>724</v>
      </c>
      <c r="U79" s="6" t="s">
        <v>174</v>
      </c>
    </row>
    <row r="80" spans="1:21" ht="16.5" customHeight="1">
      <c r="A80" s="14">
        <v>78</v>
      </c>
      <c r="B80" s="26">
        <v>5</v>
      </c>
      <c r="C80" s="26">
        <v>4</v>
      </c>
      <c r="D80" s="25">
        <v>26</v>
      </c>
      <c r="E80" s="25">
        <v>258</v>
      </c>
      <c r="F80" s="25">
        <v>251</v>
      </c>
      <c r="G80" s="25">
        <v>260</v>
      </c>
      <c r="H80" s="25">
        <v>263</v>
      </c>
      <c r="I80" s="25">
        <v>270</v>
      </c>
      <c r="J80" s="25">
        <v>260</v>
      </c>
      <c r="K80" s="25">
        <v>219</v>
      </c>
      <c r="L80" s="25">
        <v>231</v>
      </c>
      <c r="M80" s="34">
        <v>242</v>
      </c>
      <c r="N80" s="34">
        <v>249</v>
      </c>
      <c r="O80" s="25">
        <v>240</v>
      </c>
      <c r="P80" s="25">
        <v>247</v>
      </c>
      <c r="Q80" s="25">
        <v>257</v>
      </c>
      <c r="R80" s="25">
        <v>265</v>
      </c>
      <c r="S80" s="25">
        <v>262</v>
      </c>
      <c r="T80" s="25">
        <v>263</v>
      </c>
      <c r="U80" s="6" t="s">
        <v>175</v>
      </c>
    </row>
    <row r="81" spans="1:21" s="18" customFormat="1" ht="16.5" customHeight="1">
      <c r="A81" s="13">
        <v>79</v>
      </c>
      <c r="B81" s="22">
        <v>5</v>
      </c>
      <c r="C81" s="22">
        <v>4</v>
      </c>
      <c r="D81" s="27">
        <v>31</v>
      </c>
      <c r="E81" s="27">
        <v>241</v>
      </c>
      <c r="F81" s="27">
        <v>372</v>
      </c>
      <c r="G81" s="27">
        <v>388</v>
      </c>
      <c r="H81" s="27">
        <v>393</v>
      </c>
      <c r="I81" s="27">
        <v>395</v>
      </c>
      <c r="J81" s="27">
        <v>383</v>
      </c>
      <c r="K81" s="27">
        <v>318</v>
      </c>
      <c r="L81" s="27">
        <v>338</v>
      </c>
      <c r="M81" s="33">
        <v>365</v>
      </c>
      <c r="N81" s="33">
        <v>395</v>
      </c>
      <c r="O81" s="27">
        <v>406</v>
      </c>
      <c r="P81" s="27">
        <v>423</v>
      </c>
      <c r="Q81" s="27">
        <v>433</v>
      </c>
      <c r="R81" s="27">
        <v>431</v>
      </c>
      <c r="S81" s="27">
        <v>424</v>
      </c>
      <c r="T81" s="27">
        <v>421</v>
      </c>
      <c r="U81" s="6" t="s">
        <v>176</v>
      </c>
    </row>
    <row r="82" spans="1:21" ht="16.5" customHeight="1">
      <c r="A82" s="14">
        <v>80</v>
      </c>
      <c r="B82" s="26">
        <v>2</v>
      </c>
      <c r="C82" s="26">
        <v>6</v>
      </c>
      <c r="D82" s="25">
        <v>21</v>
      </c>
      <c r="E82" s="25">
        <v>187</v>
      </c>
      <c r="F82" s="25">
        <v>259</v>
      </c>
      <c r="G82" s="25">
        <v>265</v>
      </c>
      <c r="H82" s="25">
        <v>266</v>
      </c>
      <c r="I82" s="25">
        <v>260</v>
      </c>
      <c r="J82" s="25">
        <v>254</v>
      </c>
      <c r="K82" s="25">
        <v>224</v>
      </c>
      <c r="L82" s="25">
        <v>238</v>
      </c>
      <c r="M82" s="34">
        <v>244</v>
      </c>
      <c r="N82" s="34">
        <v>259</v>
      </c>
      <c r="O82" s="25">
        <v>262</v>
      </c>
      <c r="P82" s="25">
        <v>271</v>
      </c>
      <c r="Q82" s="25">
        <v>273</v>
      </c>
      <c r="R82" s="25">
        <v>274</v>
      </c>
      <c r="S82" s="25">
        <v>274</v>
      </c>
      <c r="T82" s="25">
        <v>275</v>
      </c>
      <c r="U82" s="6" t="s">
        <v>177</v>
      </c>
    </row>
    <row r="83" spans="1:21" ht="16.5" customHeight="1">
      <c r="A83" s="14">
        <v>81</v>
      </c>
      <c r="B83" s="26">
        <v>8</v>
      </c>
      <c r="C83" s="26">
        <v>7</v>
      </c>
      <c r="D83" s="25">
        <v>36</v>
      </c>
      <c r="E83" s="25">
        <v>253</v>
      </c>
      <c r="F83" s="25">
        <v>493</v>
      </c>
      <c r="G83" s="25">
        <v>491</v>
      </c>
      <c r="H83" s="25">
        <v>481</v>
      </c>
      <c r="I83" s="25">
        <v>451</v>
      </c>
      <c r="J83" s="25">
        <v>419</v>
      </c>
      <c r="K83" s="25">
        <v>302</v>
      </c>
      <c r="L83" s="25">
        <v>280</v>
      </c>
      <c r="M83" s="34">
        <v>313</v>
      </c>
      <c r="N83" s="34">
        <v>339</v>
      </c>
      <c r="O83" s="25">
        <v>304</v>
      </c>
      <c r="P83" s="25">
        <v>304</v>
      </c>
      <c r="Q83" s="25">
        <v>320</v>
      </c>
      <c r="R83" s="25">
        <v>323</v>
      </c>
      <c r="S83" s="25">
        <v>327</v>
      </c>
      <c r="T83" s="25">
        <v>329</v>
      </c>
      <c r="U83" s="6" t="s">
        <v>178</v>
      </c>
    </row>
    <row r="84" spans="1:21" ht="16.5" customHeight="1">
      <c r="A84" s="14">
        <v>82</v>
      </c>
      <c r="B84" s="26">
        <v>5</v>
      </c>
      <c r="C84" s="26">
        <v>2</v>
      </c>
      <c r="D84" s="25">
        <v>26</v>
      </c>
      <c r="E84" s="25">
        <v>263</v>
      </c>
      <c r="F84" s="25">
        <v>345</v>
      </c>
      <c r="G84" s="25">
        <v>341</v>
      </c>
      <c r="H84" s="25">
        <v>344</v>
      </c>
      <c r="I84" s="25">
        <v>352</v>
      </c>
      <c r="J84" s="25">
        <v>349</v>
      </c>
      <c r="K84" s="25">
        <v>305</v>
      </c>
      <c r="L84" s="25">
        <v>345</v>
      </c>
      <c r="M84" s="34">
        <v>366</v>
      </c>
      <c r="N84" s="34">
        <v>392</v>
      </c>
      <c r="O84" s="25">
        <v>436</v>
      </c>
      <c r="P84" s="25">
        <v>460</v>
      </c>
      <c r="Q84" s="25">
        <v>463</v>
      </c>
      <c r="R84" s="25">
        <v>449</v>
      </c>
      <c r="S84" s="25">
        <v>429</v>
      </c>
      <c r="T84" s="25">
        <v>424</v>
      </c>
      <c r="U84" s="6" t="s">
        <v>179</v>
      </c>
    </row>
    <row r="85" spans="1:21" ht="16.5" customHeight="1">
      <c r="A85" s="14">
        <v>83</v>
      </c>
      <c r="B85" s="26">
        <v>5</v>
      </c>
      <c r="C85" s="26">
        <v>9</v>
      </c>
      <c r="D85" s="25">
        <v>33</v>
      </c>
      <c r="E85" s="25">
        <v>241</v>
      </c>
      <c r="F85" s="25">
        <v>271</v>
      </c>
      <c r="G85" s="25">
        <v>285</v>
      </c>
      <c r="H85" s="25">
        <v>304</v>
      </c>
      <c r="I85" s="25">
        <v>308</v>
      </c>
      <c r="J85" s="25">
        <v>286</v>
      </c>
      <c r="K85" s="25">
        <v>221</v>
      </c>
      <c r="L85" s="25">
        <v>223</v>
      </c>
      <c r="M85" s="34">
        <v>257</v>
      </c>
      <c r="N85" s="34">
        <v>285</v>
      </c>
      <c r="O85" s="25">
        <v>273</v>
      </c>
      <c r="P85" s="25">
        <v>283</v>
      </c>
      <c r="Q85" s="25">
        <v>297</v>
      </c>
      <c r="R85" s="25">
        <v>314</v>
      </c>
      <c r="S85" s="25">
        <v>301</v>
      </c>
      <c r="T85" s="25">
        <v>302</v>
      </c>
      <c r="U85" s="6" t="s">
        <v>180</v>
      </c>
    </row>
    <row r="86" spans="1:21" ht="16.5" customHeight="1">
      <c r="A86" s="14">
        <v>84</v>
      </c>
      <c r="B86" s="23">
        <v>5</v>
      </c>
      <c r="C86" s="23">
        <v>5</v>
      </c>
      <c r="D86" s="28">
        <v>36</v>
      </c>
      <c r="E86" s="28">
        <v>249</v>
      </c>
      <c r="F86" s="28">
        <v>421</v>
      </c>
      <c r="G86" s="28">
        <v>451</v>
      </c>
      <c r="H86" s="28">
        <v>452</v>
      </c>
      <c r="I86" s="28">
        <v>460</v>
      </c>
      <c r="J86" s="28">
        <v>458</v>
      </c>
      <c r="K86" s="28">
        <v>404</v>
      </c>
      <c r="L86" s="28">
        <v>438</v>
      </c>
      <c r="M86" s="283">
        <v>461</v>
      </c>
      <c r="N86" s="283">
        <v>497</v>
      </c>
      <c r="O86" s="28">
        <v>521</v>
      </c>
      <c r="P86" s="28">
        <v>540</v>
      </c>
      <c r="Q86" s="28">
        <v>543</v>
      </c>
      <c r="R86" s="28">
        <v>536</v>
      </c>
      <c r="S86" s="28">
        <v>533</v>
      </c>
      <c r="T86" s="28">
        <v>528</v>
      </c>
      <c r="U86" s="6" t="s">
        <v>181</v>
      </c>
    </row>
    <row r="87" spans="1:21" ht="16.5" customHeight="1">
      <c r="A87" s="14">
        <v>85</v>
      </c>
      <c r="B87" s="26">
        <v>7</v>
      </c>
      <c r="C87" s="26">
        <v>1</v>
      </c>
      <c r="D87" s="25">
        <v>52</v>
      </c>
      <c r="E87" s="25">
        <v>313</v>
      </c>
      <c r="F87" s="25">
        <v>688</v>
      </c>
      <c r="G87" s="25">
        <v>765</v>
      </c>
      <c r="H87" s="25">
        <v>746</v>
      </c>
      <c r="I87" s="25">
        <v>765</v>
      </c>
      <c r="J87" s="25">
        <v>788</v>
      </c>
      <c r="K87" s="25">
        <v>725</v>
      </c>
      <c r="L87" s="25">
        <v>818</v>
      </c>
      <c r="M87" s="34">
        <v>814</v>
      </c>
      <c r="N87" s="34">
        <v>868</v>
      </c>
      <c r="O87" s="25">
        <v>900</v>
      </c>
      <c r="P87" s="25">
        <v>911</v>
      </c>
      <c r="Q87" s="25">
        <v>900</v>
      </c>
      <c r="R87" s="25">
        <v>880</v>
      </c>
      <c r="S87" s="25">
        <v>908</v>
      </c>
      <c r="T87" s="25">
        <v>899</v>
      </c>
      <c r="U87" s="6" t="s">
        <v>182</v>
      </c>
    </row>
    <row r="88" spans="1:21" ht="16.5" customHeight="1">
      <c r="A88" s="14">
        <v>86</v>
      </c>
      <c r="B88" s="23">
        <v>5</v>
      </c>
      <c r="C88" s="23">
        <v>0</v>
      </c>
      <c r="D88" s="29">
        <v>30</v>
      </c>
      <c r="E88" s="29">
        <v>228</v>
      </c>
      <c r="F88" s="29">
        <v>331</v>
      </c>
      <c r="G88" s="29">
        <v>344</v>
      </c>
      <c r="H88" s="29">
        <v>352</v>
      </c>
      <c r="I88" s="29">
        <v>357</v>
      </c>
      <c r="J88" s="29">
        <v>346</v>
      </c>
      <c r="K88" s="25">
        <v>295</v>
      </c>
      <c r="L88" s="25">
        <v>309</v>
      </c>
      <c r="M88" s="34">
        <v>342</v>
      </c>
      <c r="N88" s="34">
        <v>371</v>
      </c>
      <c r="O88" s="25">
        <v>393</v>
      </c>
      <c r="P88" s="25">
        <v>414</v>
      </c>
      <c r="Q88" s="25">
        <v>422</v>
      </c>
      <c r="R88" s="25">
        <v>420</v>
      </c>
      <c r="S88" s="25">
        <v>407</v>
      </c>
      <c r="T88" s="25">
        <v>403</v>
      </c>
      <c r="U88" s="6" t="s">
        <v>181</v>
      </c>
    </row>
    <row r="89" spans="1:21" ht="16.5" customHeight="1">
      <c r="A89" s="14">
        <v>87</v>
      </c>
      <c r="B89" s="26">
        <v>2</v>
      </c>
      <c r="C89" s="26">
        <v>7</v>
      </c>
      <c r="D89" s="25">
        <v>26</v>
      </c>
      <c r="E89" s="25">
        <v>210</v>
      </c>
      <c r="F89" s="25">
        <v>356</v>
      </c>
      <c r="G89" s="25">
        <v>386</v>
      </c>
      <c r="H89" s="25">
        <v>413</v>
      </c>
      <c r="I89" s="25">
        <v>419</v>
      </c>
      <c r="J89" s="25">
        <v>399</v>
      </c>
      <c r="K89" s="25">
        <v>299</v>
      </c>
      <c r="L89" s="25">
        <v>318</v>
      </c>
      <c r="M89" s="34">
        <v>370</v>
      </c>
      <c r="N89" s="34">
        <v>408</v>
      </c>
      <c r="O89" s="25">
        <v>417</v>
      </c>
      <c r="P89" s="25">
        <v>452</v>
      </c>
      <c r="Q89" s="25">
        <v>484</v>
      </c>
      <c r="R89" s="25">
        <v>481</v>
      </c>
      <c r="S89" s="25">
        <v>467</v>
      </c>
      <c r="T89" s="25">
        <v>466</v>
      </c>
      <c r="U89" s="6" t="s">
        <v>183</v>
      </c>
    </row>
    <row r="90" spans="1:21" s="18" customFormat="1" ht="16.5" customHeight="1">
      <c r="A90" s="13">
        <v>88</v>
      </c>
      <c r="B90" s="22">
        <v>4</v>
      </c>
      <c r="C90" s="22">
        <v>7</v>
      </c>
      <c r="D90" s="27">
        <v>21</v>
      </c>
      <c r="E90" s="27">
        <v>242</v>
      </c>
      <c r="F90" s="27">
        <v>184</v>
      </c>
      <c r="G90" s="27">
        <v>192</v>
      </c>
      <c r="H90" s="27">
        <v>193</v>
      </c>
      <c r="I90" s="33">
        <v>193</v>
      </c>
      <c r="J90" s="33">
        <v>187</v>
      </c>
      <c r="K90" s="33">
        <v>156</v>
      </c>
      <c r="L90" s="33">
        <v>164</v>
      </c>
      <c r="M90" s="33">
        <v>182</v>
      </c>
      <c r="N90" s="33">
        <v>195</v>
      </c>
      <c r="O90" s="27">
        <v>194</v>
      </c>
      <c r="P90" s="27">
        <v>197</v>
      </c>
      <c r="Q90" s="27">
        <v>201</v>
      </c>
      <c r="R90" s="27">
        <v>205</v>
      </c>
      <c r="S90" s="27">
        <v>208</v>
      </c>
      <c r="T90" s="27">
        <v>207</v>
      </c>
      <c r="U90" s="6" t="s">
        <v>184</v>
      </c>
    </row>
    <row r="91" spans="1:21" ht="16.5" customHeight="1">
      <c r="A91" s="14">
        <v>89</v>
      </c>
      <c r="B91" s="26">
        <v>3</v>
      </c>
      <c r="C91" s="26">
        <v>0</v>
      </c>
      <c r="D91" s="25">
        <v>16</v>
      </c>
      <c r="E91" s="25">
        <v>286</v>
      </c>
      <c r="F91" s="25">
        <v>97</v>
      </c>
      <c r="G91" s="25">
        <v>100</v>
      </c>
      <c r="H91" s="25">
        <v>101</v>
      </c>
      <c r="I91" s="25">
        <v>97</v>
      </c>
      <c r="J91" s="25">
        <v>92</v>
      </c>
      <c r="K91" s="25">
        <v>77</v>
      </c>
      <c r="L91" s="25">
        <v>79</v>
      </c>
      <c r="M91" s="34">
        <v>81</v>
      </c>
      <c r="N91" s="34">
        <v>86</v>
      </c>
      <c r="O91" s="25">
        <v>83</v>
      </c>
      <c r="P91" s="25">
        <v>84</v>
      </c>
      <c r="Q91" s="25">
        <v>88</v>
      </c>
      <c r="R91" s="25">
        <v>85</v>
      </c>
      <c r="S91" s="25">
        <v>86</v>
      </c>
      <c r="T91" s="25">
        <v>82</v>
      </c>
      <c r="U91" s="6" t="s">
        <v>185</v>
      </c>
    </row>
    <row r="92" spans="1:21" ht="16.5" customHeight="1">
      <c r="A92" s="14">
        <v>90</v>
      </c>
      <c r="B92" s="26">
        <v>5</v>
      </c>
      <c r="C92" s="26">
        <v>7</v>
      </c>
      <c r="D92" s="25">
        <v>22</v>
      </c>
      <c r="E92" s="25">
        <v>163</v>
      </c>
      <c r="F92" s="25">
        <v>163</v>
      </c>
      <c r="G92" s="25">
        <v>161</v>
      </c>
      <c r="H92" s="25">
        <v>161</v>
      </c>
      <c r="I92" s="25">
        <v>162</v>
      </c>
      <c r="J92" s="25">
        <v>158</v>
      </c>
      <c r="K92" s="25">
        <v>127</v>
      </c>
      <c r="L92" s="25">
        <v>126</v>
      </c>
      <c r="M92" s="34">
        <v>141</v>
      </c>
      <c r="N92" s="284">
        <v>150</v>
      </c>
      <c r="O92" s="25">
        <v>151</v>
      </c>
      <c r="P92" s="25">
        <v>156</v>
      </c>
      <c r="Q92" s="25">
        <v>160</v>
      </c>
      <c r="R92" s="25">
        <v>163</v>
      </c>
      <c r="S92" s="25">
        <v>161</v>
      </c>
      <c r="T92" s="25">
        <v>165</v>
      </c>
      <c r="U92" s="6" t="s">
        <v>186</v>
      </c>
    </row>
    <row r="93" spans="1:21" ht="16.5" customHeight="1">
      <c r="A93" s="14">
        <v>91</v>
      </c>
      <c r="B93" s="26">
        <v>7</v>
      </c>
      <c r="C93" s="26">
        <v>3</v>
      </c>
      <c r="D93" s="25">
        <v>32</v>
      </c>
      <c r="E93" s="25">
        <v>213</v>
      </c>
      <c r="F93" s="25">
        <v>397</v>
      </c>
      <c r="G93" s="25">
        <v>426</v>
      </c>
      <c r="H93" s="25">
        <v>429</v>
      </c>
      <c r="I93" s="34">
        <v>439</v>
      </c>
      <c r="J93" s="34">
        <v>427</v>
      </c>
      <c r="K93" s="34">
        <v>362</v>
      </c>
      <c r="L93" s="34">
        <v>389</v>
      </c>
      <c r="M93" s="34">
        <v>448</v>
      </c>
      <c r="N93" s="34">
        <v>482</v>
      </c>
      <c r="O93" s="25">
        <v>483</v>
      </c>
      <c r="P93" s="25">
        <v>488</v>
      </c>
      <c r="Q93" s="25">
        <v>493</v>
      </c>
      <c r="R93" s="25">
        <v>515</v>
      </c>
      <c r="S93" s="25">
        <v>525</v>
      </c>
      <c r="T93" s="25">
        <v>525</v>
      </c>
      <c r="U93" s="6" t="s">
        <v>187</v>
      </c>
    </row>
    <row r="94" spans="1:21" s="18" customFormat="1" ht="16.5" customHeight="1">
      <c r="A94" s="13">
        <v>92</v>
      </c>
      <c r="B94" s="22">
        <v>6</v>
      </c>
      <c r="C94" s="22">
        <v>8</v>
      </c>
      <c r="D94" s="27">
        <v>51</v>
      </c>
      <c r="E94" s="27">
        <v>293</v>
      </c>
      <c r="F94" s="27">
        <v>366</v>
      </c>
      <c r="G94" s="27">
        <v>397</v>
      </c>
      <c r="H94" s="27">
        <v>403</v>
      </c>
      <c r="I94" s="27">
        <v>400</v>
      </c>
      <c r="J94" s="27">
        <v>397</v>
      </c>
      <c r="K94" s="27">
        <v>291</v>
      </c>
      <c r="L94" s="27">
        <v>287</v>
      </c>
      <c r="M94" s="33">
        <v>321</v>
      </c>
      <c r="N94" s="33">
        <v>343</v>
      </c>
      <c r="O94" s="27">
        <v>327</v>
      </c>
      <c r="P94" s="27">
        <v>336</v>
      </c>
      <c r="Q94" s="27">
        <v>356</v>
      </c>
      <c r="R94" s="27">
        <v>371</v>
      </c>
      <c r="S94" s="27">
        <v>376</v>
      </c>
      <c r="T94" s="27">
        <v>381</v>
      </c>
      <c r="U94" s="6" t="s">
        <v>188</v>
      </c>
    </row>
    <row r="95" spans="1:21" s="21" customFormat="1" ht="16.5" customHeight="1">
      <c r="A95" s="14">
        <v>93</v>
      </c>
      <c r="B95" s="23">
        <v>7</v>
      </c>
      <c r="C95" s="23">
        <v>5</v>
      </c>
      <c r="D95" s="28">
        <v>63</v>
      </c>
      <c r="E95" s="28">
        <v>274</v>
      </c>
      <c r="F95" s="28">
        <v>305</v>
      </c>
      <c r="G95" s="28">
        <v>339</v>
      </c>
      <c r="H95" s="28">
        <v>346</v>
      </c>
      <c r="I95" s="28">
        <v>340</v>
      </c>
      <c r="J95" s="28">
        <v>321</v>
      </c>
      <c r="K95" s="28">
        <v>234</v>
      </c>
      <c r="L95" s="28">
        <v>230</v>
      </c>
      <c r="M95" s="283">
        <v>265</v>
      </c>
      <c r="N95" s="283">
        <v>286</v>
      </c>
      <c r="O95" s="28">
        <v>275</v>
      </c>
      <c r="P95" s="28">
        <v>280</v>
      </c>
      <c r="Q95" s="28">
        <v>300</v>
      </c>
      <c r="R95" s="28">
        <v>327</v>
      </c>
      <c r="S95" s="28">
        <v>328</v>
      </c>
      <c r="T95" s="28">
        <v>331</v>
      </c>
      <c r="U95" s="20" t="s">
        <v>189</v>
      </c>
    </row>
    <row r="96" spans="1:21" ht="16.5" customHeight="1">
      <c r="A96" s="14">
        <v>94</v>
      </c>
      <c r="B96" s="26">
        <v>4</v>
      </c>
      <c r="C96" s="26">
        <v>8</v>
      </c>
      <c r="D96" s="25">
        <v>34</v>
      </c>
      <c r="E96" s="25">
        <v>258</v>
      </c>
      <c r="F96" s="25">
        <v>352</v>
      </c>
      <c r="G96" s="25">
        <v>375</v>
      </c>
      <c r="H96" s="25">
        <v>382</v>
      </c>
      <c r="I96" s="25">
        <v>387</v>
      </c>
      <c r="J96" s="25">
        <v>423</v>
      </c>
      <c r="K96" s="25">
        <v>298</v>
      </c>
      <c r="L96" s="25">
        <v>294</v>
      </c>
      <c r="M96" s="34">
        <v>316</v>
      </c>
      <c r="N96" s="34">
        <v>329</v>
      </c>
      <c r="O96" s="25">
        <v>311</v>
      </c>
      <c r="P96" s="25">
        <v>315</v>
      </c>
      <c r="Q96" s="25">
        <v>328</v>
      </c>
      <c r="R96" s="25">
        <v>336</v>
      </c>
      <c r="S96" s="25">
        <v>344</v>
      </c>
      <c r="T96" s="25">
        <v>341</v>
      </c>
      <c r="U96" s="6" t="s">
        <v>190</v>
      </c>
    </row>
    <row r="97" spans="1:21" ht="16.5" customHeight="1">
      <c r="A97" s="14">
        <v>95</v>
      </c>
      <c r="B97" s="23">
        <v>9</v>
      </c>
      <c r="C97" s="23">
        <v>3</v>
      </c>
      <c r="D97" s="25">
        <v>59</v>
      </c>
      <c r="E97" s="25">
        <v>405</v>
      </c>
      <c r="F97" s="25">
        <v>548</v>
      </c>
      <c r="G97" s="25">
        <v>589</v>
      </c>
      <c r="H97" s="25">
        <v>592</v>
      </c>
      <c r="I97" s="25">
        <v>587</v>
      </c>
      <c r="J97" s="25">
        <v>558</v>
      </c>
      <c r="K97" s="25">
        <v>426</v>
      </c>
      <c r="L97" s="25">
        <v>426</v>
      </c>
      <c r="M97" s="34">
        <v>478</v>
      </c>
      <c r="N97" s="34">
        <v>522</v>
      </c>
      <c r="O97" s="25">
        <v>497</v>
      </c>
      <c r="P97" s="25">
        <v>524</v>
      </c>
      <c r="Q97" s="25">
        <v>561</v>
      </c>
      <c r="R97" s="25">
        <v>564</v>
      </c>
      <c r="S97" s="25">
        <v>573</v>
      </c>
      <c r="T97" s="25">
        <v>591</v>
      </c>
      <c r="U97" s="6" t="s">
        <v>191</v>
      </c>
    </row>
    <row r="98" spans="1:21" s="18" customFormat="1" ht="16.5" customHeight="1">
      <c r="A98" s="13">
        <v>96</v>
      </c>
      <c r="B98" s="22">
        <v>4</v>
      </c>
      <c r="C98" s="22">
        <v>6</v>
      </c>
      <c r="D98" s="27">
        <v>30</v>
      </c>
      <c r="E98" s="27">
        <v>188</v>
      </c>
      <c r="F98" s="27">
        <v>452</v>
      </c>
      <c r="G98" s="27">
        <v>493</v>
      </c>
      <c r="H98" s="27">
        <v>516</v>
      </c>
      <c r="I98" s="27">
        <v>541</v>
      </c>
      <c r="J98" s="27">
        <v>514</v>
      </c>
      <c r="K98" s="27">
        <v>389</v>
      </c>
      <c r="L98" s="27">
        <v>399</v>
      </c>
      <c r="M98" s="33">
        <v>478</v>
      </c>
      <c r="N98" s="33">
        <v>539</v>
      </c>
      <c r="O98" s="27">
        <v>540</v>
      </c>
      <c r="P98" s="27">
        <v>559</v>
      </c>
      <c r="Q98" s="27">
        <v>591</v>
      </c>
      <c r="R98" s="27">
        <v>621</v>
      </c>
      <c r="S98" s="27">
        <v>622</v>
      </c>
      <c r="T98" s="27">
        <v>638</v>
      </c>
      <c r="U98" s="6" t="s">
        <v>192</v>
      </c>
    </row>
    <row r="99" spans="1:21" s="21" customFormat="1" ht="16.5" customHeight="1">
      <c r="A99" s="14">
        <v>97</v>
      </c>
      <c r="B99" s="23">
        <v>7</v>
      </c>
      <c r="C99" s="23">
        <v>1</v>
      </c>
      <c r="D99" s="28">
        <v>39</v>
      </c>
      <c r="E99" s="28">
        <v>168</v>
      </c>
      <c r="F99" s="28">
        <v>654</v>
      </c>
      <c r="G99" s="28">
        <v>815</v>
      </c>
      <c r="H99" s="28">
        <v>842</v>
      </c>
      <c r="I99" s="28">
        <v>911</v>
      </c>
      <c r="J99" s="28">
        <v>894</v>
      </c>
      <c r="K99" s="28">
        <v>678</v>
      </c>
      <c r="L99" s="28">
        <v>731</v>
      </c>
      <c r="M99" s="283">
        <v>875</v>
      </c>
      <c r="N99" s="283">
        <v>1018</v>
      </c>
      <c r="O99" s="28">
        <v>1040</v>
      </c>
      <c r="P99" s="28">
        <v>1078</v>
      </c>
      <c r="Q99" s="28">
        <v>1131</v>
      </c>
      <c r="R99" s="28">
        <v>1156</v>
      </c>
      <c r="S99" s="28">
        <v>1178</v>
      </c>
      <c r="T99" s="28">
        <v>1260</v>
      </c>
      <c r="U99" s="20" t="s">
        <v>193</v>
      </c>
    </row>
    <row r="100" spans="1:21" ht="16.5" customHeight="1">
      <c r="A100" s="14">
        <v>98</v>
      </c>
      <c r="B100" s="26">
        <v>3</v>
      </c>
      <c r="C100" s="26">
        <v>6</v>
      </c>
      <c r="D100" s="25">
        <v>28</v>
      </c>
      <c r="E100" s="25">
        <v>171</v>
      </c>
      <c r="F100" s="25">
        <v>472</v>
      </c>
      <c r="G100" s="25">
        <v>483</v>
      </c>
      <c r="H100" s="25">
        <v>504</v>
      </c>
      <c r="I100" s="25">
        <v>518</v>
      </c>
      <c r="J100" s="25">
        <v>482</v>
      </c>
      <c r="K100" s="25">
        <v>352</v>
      </c>
      <c r="L100" s="25">
        <v>365</v>
      </c>
      <c r="M100" s="34">
        <v>445</v>
      </c>
      <c r="N100" s="34">
        <v>511</v>
      </c>
      <c r="O100" s="25">
        <v>521</v>
      </c>
      <c r="P100" s="25">
        <v>561</v>
      </c>
      <c r="Q100" s="25">
        <v>608</v>
      </c>
      <c r="R100" s="25">
        <v>662</v>
      </c>
      <c r="S100" s="25">
        <v>644</v>
      </c>
      <c r="T100" s="25">
        <v>627</v>
      </c>
      <c r="U100" s="6" t="s">
        <v>194</v>
      </c>
    </row>
    <row r="101" spans="1:21" s="18" customFormat="1" ht="16.5" customHeight="1">
      <c r="A101" s="13">
        <v>99</v>
      </c>
      <c r="B101" s="22">
        <v>4</v>
      </c>
      <c r="C101" s="22">
        <v>4</v>
      </c>
      <c r="D101" s="27">
        <v>26</v>
      </c>
      <c r="E101" s="27">
        <v>184</v>
      </c>
      <c r="F101" s="27">
        <v>481</v>
      </c>
      <c r="G101" s="27">
        <v>500</v>
      </c>
      <c r="H101" s="27">
        <v>503</v>
      </c>
      <c r="I101" s="27">
        <v>520</v>
      </c>
      <c r="J101" s="27">
        <v>489</v>
      </c>
      <c r="K101" s="27">
        <v>370</v>
      </c>
      <c r="L101" s="27">
        <v>350</v>
      </c>
      <c r="M101" s="33">
        <v>405</v>
      </c>
      <c r="N101" s="33">
        <v>420</v>
      </c>
      <c r="O101" s="27">
        <v>379</v>
      </c>
      <c r="P101" s="27">
        <v>381</v>
      </c>
      <c r="Q101" s="27">
        <v>411</v>
      </c>
      <c r="R101" s="27">
        <v>407</v>
      </c>
      <c r="S101" s="27">
        <v>401</v>
      </c>
      <c r="T101" s="27">
        <v>398</v>
      </c>
      <c r="U101" s="6" t="s">
        <v>195</v>
      </c>
    </row>
    <row r="102" spans="1:21" ht="16.5" customHeight="1">
      <c r="A102" s="14">
        <v>100</v>
      </c>
      <c r="B102" s="23">
        <v>4</v>
      </c>
      <c r="C102" s="23">
        <v>7</v>
      </c>
      <c r="D102" s="25">
        <v>23</v>
      </c>
      <c r="E102" s="25">
        <v>181</v>
      </c>
      <c r="F102" s="25">
        <v>486</v>
      </c>
      <c r="G102" s="25">
        <v>505</v>
      </c>
      <c r="H102" s="25">
        <v>509</v>
      </c>
      <c r="I102" s="25">
        <v>528</v>
      </c>
      <c r="J102" s="25">
        <v>502</v>
      </c>
      <c r="K102" s="25">
        <v>381</v>
      </c>
      <c r="L102" s="25">
        <v>355</v>
      </c>
      <c r="M102" s="34">
        <v>414</v>
      </c>
      <c r="N102" s="34">
        <v>429</v>
      </c>
      <c r="O102" s="25">
        <v>383</v>
      </c>
      <c r="P102" s="25">
        <v>384</v>
      </c>
      <c r="Q102" s="25">
        <v>416</v>
      </c>
      <c r="R102" s="25">
        <v>410</v>
      </c>
      <c r="S102" s="25">
        <v>405</v>
      </c>
      <c r="T102" s="25">
        <v>404</v>
      </c>
      <c r="U102" s="6" t="s">
        <v>196</v>
      </c>
    </row>
    <row r="103" spans="1:21" s="21" customFormat="1" ht="16.5" customHeight="1">
      <c r="A103" s="14">
        <v>101</v>
      </c>
      <c r="B103" s="23">
        <v>2</v>
      </c>
      <c r="C103" s="23">
        <v>6</v>
      </c>
      <c r="D103" s="28">
        <v>14</v>
      </c>
      <c r="E103" s="28">
        <v>94</v>
      </c>
      <c r="F103" s="28">
        <v>293</v>
      </c>
      <c r="G103" s="28">
        <v>319</v>
      </c>
      <c r="H103" s="28">
        <v>326</v>
      </c>
      <c r="I103" s="28">
        <v>326</v>
      </c>
      <c r="J103" s="28">
        <v>305</v>
      </c>
      <c r="K103" s="28">
        <v>236</v>
      </c>
      <c r="L103" s="28">
        <v>223</v>
      </c>
      <c r="M103" s="283">
        <v>255</v>
      </c>
      <c r="N103" s="283">
        <v>271</v>
      </c>
      <c r="O103" s="28">
        <v>246</v>
      </c>
      <c r="P103" s="28">
        <v>241</v>
      </c>
      <c r="Q103" s="28">
        <v>257</v>
      </c>
      <c r="R103" s="28">
        <v>257</v>
      </c>
      <c r="S103" s="28">
        <v>256</v>
      </c>
      <c r="T103" s="28">
        <v>256</v>
      </c>
      <c r="U103" s="20" t="s">
        <v>197</v>
      </c>
    </row>
    <row r="104" spans="1:21" ht="16.5" customHeight="1">
      <c r="A104" s="14">
        <v>102</v>
      </c>
      <c r="B104" s="26">
        <v>5</v>
      </c>
      <c r="C104" s="26">
        <v>1</v>
      </c>
      <c r="D104" s="25">
        <v>22</v>
      </c>
      <c r="E104" s="25">
        <v>200</v>
      </c>
      <c r="F104" s="25">
        <v>531</v>
      </c>
      <c r="G104" s="25">
        <v>539</v>
      </c>
      <c r="H104" s="25">
        <v>543</v>
      </c>
      <c r="I104" s="25">
        <v>556</v>
      </c>
      <c r="J104" s="25">
        <v>522</v>
      </c>
      <c r="K104" s="25">
        <v>405</v>
      </c>
      <c r="L104" s="25">
        <v>387</v>
      </c>
      <c r="M104" s="34">
        <v>448</v>
      </c>
      <c r="N104" s="34">
        <v>465</v>
      </c>
      <c r="O104" s="25">
        <v>428</v>
      </c>
      <c r="P104" s="25">
        <v>433</v>
      </c>
      <c r="Q104" s="25">
        <v>471</v>
      </c>
      <c r="R104" s="25">
        <v>461</v>
      </c>
      <c r="S104" s="25">
        <v>460</v>
      </c>
      <c r="T104" s="25">
        <v>452</v>
      </c>
      <c r="U104" s="6" t="s">
        <v>198</v>
      </c>
    </row>
    <row r="105" spans="1:21" ht="16.5" customHeight="1">
      <c r="A105" s="14">
        <v>103</v>
      </c>
      <c r="B105" s="26">
        <v>5</v>
      </c>
      <c r="C105" s="26">
        <v>1</v>
      </c>
      <c r="D105" s="25">
        <v>27</v>
      </c>
      <c r="E105" s="25">
        <v>201</v>
      </c>
      <c r="F105" s="25">
        <v>526</v>
      </c>
      <c r="G105" s="25">
        <v>552</v>
      </c>
      <c r="H105" s="25">
        <v>556</v>
      </c>
      <c r="I105" s="25">
        <v>588</v>
      </c>
      <c r="J105" s="25">
        <v>565</v>
      </c>
      <c r="K105" s="25">
        <v>420</v>
      </c>
      <c r="L105" s="25">
        <v>381</v>
      </c>
      <c r="M105" s="34">
        <v>450</v>
      </c>
      <c r="N105" s="34">
        <v>462</v>
      </c>
      <c r="O105" s="25">
        <v>401</v>
      </c>
      <c r="P105" s="25">
        <v>400</v>
      </c>
      <c r="Q105" s="25">
        <v>433</v>
      </c>
      <c r="R105" s="25">
        <v>427</v>
      </c>
      <c r="S105" s="25">
        <v>419</v>
      </c>
      <c r="T105" s="25">
        <v>422</v>
      </c>
      <c r="U105" s="6" t="s">
        <v>199</v>
      </c>
    </row>
    <row r="106" spans="1:21" s="21" customFormat="1" ht="16.5" customHeight="1">
      <c r="A106" s="14">
        <v>104</v>
      </c>
      <c r="B106" s="23">
        <v>3</v>
      </c>
      <c r="C106" s="23">
        <v>1</v>
      </c>
      <c r="D106" s="28">
        <v>39</v>
      </c>
      <c r="E106" s="28">
        <v>197</v>
      </c>
      <c r="F106" s="28">
        <v>456</v>
      </c>
      <c r="G106" s="28">
        <v>477</v>
      </c>
      <c r="H106" s="28">
        <v>473</v>
      </c>
      <c r="I106" s="28">
        <v>476</v>
      </c>
      <c r="J106" s="28">
        <v>425</v>
      </c>
      <c r="K106" s="28">
        <v>314</v>
      </c>
      <c r="L106" s="28">
        <v>325</v>
      </c>
      <c r="M106" s="283">
        <v>360</v>
      </c>
      <c r="N106" s="283">
        <v>378</v>
      </c>
      <c r="O106" s="28">
        <v>355</v>
      </c>
      <c r="P106" s="28">
        <v>365</v>
      </c>
      <c r="Q106" s="28">
        <v>389</v>
      </c>
      <c r="R106" s="28">
        <v>396</v>
      </c>
      <c r="S106" s="28">
        <v>383</v>
      </c>
      <c r="T106" s="28">
        <v>372</v>
      </c>
      <c r="U106" s="20" t="s">
        <v>200</v>
      </c>
    </row>
    <row r="107" spans="1:21" s="18" customFormat="1" ht="16.5" customHeight="1">
      <c r="A107" s="13">
        <v>105</v>
      </c>
      <c r="B107" s="22">
        <v>3</v>
      </c>
      <c r="C107" s="22">
        <v>7</v>
      </c>
      <c r="D107" s="27">
        <v>27</v>
      </c>
      <c r="E107" s="27">
        <v>195</v>
      </c>
      <c r="F107" s="27">
        <v>437</v>
      </c>
      <c r="G107" s="27">
        <v>434</v>
      </c>
      <c r="H107" s="27">
        <v>451</v>
      </c>
      <c r="I107" s="27">
        <v>453</v>
      </c>
      <c r="J107" s="27">
        <v>411</v>
      </c>
      <c r="K107" s="27">
        <v>315</v>
      </c>
      <c r="L107" s="27">
        <v>314</v>
      </c>
      <c r="M107" s="33">
        <v>353</v>
      </c>
      <c r="N107" s="33">
        <v>366</v>
      </c>
      <c r="O107" s="27">
        <v>340</v>
      </c>
      <c r="P107" s="27">
        <v>336</v>
      </c>
      <c r="Q107" s="27">
        <v>368</v>
      </c>
      <c r="R107" s="27">
        <v>374</v>
      </c>
      <c r="S107" s="27">
        <v>372</v>
      </c>
      <c r="T107" s="27">
        <v>370</v>
      </c>
      <c r="U107" s="6" t="s">
        <v>201</v>
      </c>
    </row>
    <row r="108" spans="1:21" ht="16.5" customHeight="1">
      <c r="A108" s="14">
        <v>106</v>
      </c>
      <c r="B108" s="26">
        <v>3</v>
      </c>
      <c r="C108" s="26">
        <v>3</v>
      </c>
      <c r="D108" s="25">
        <v>20</v>
      </c>
      <c r="E108" s="25">
        <v>159</v>
      </c>
      <c r="F108" s="25">
        <v>331</v>
      </c>
      <c r="G108" s="25">
        <v>319</v>
      </c>
      <c r="H108" s="25">
        <v>350</v>
      </c>
      <c r="I108" s="25">
        <v>355</v>
      </c>
      <c r="J108" s="25">
        <v>314</v>
      </c>
      <c r="K108" s="25">
        <v>224</v>
      </c>
      <c r="L108" s="25">
        <v>230</v>
      </c>
      <c r="M108" s="34">
        <v>262</v>
      </c>
      <c r="N108" s="34">
        <v>281</v>
      </c>
      <c r="O108" s="25">
        <v>263</v>
      </c>
      <c r="P108" s="25">
        <v>258</v>
      </c>
      <c r="Q108" s="25">
        <v>290</v>
      </c>
      <c r="R108" s="25">
        <v>296</v>
      </c>
      <c r="S108" s="25">
        <v>281</v>
      </c>
      <c r="T108" s="25">
        <v>269</v>
      </c>
      <c r="U108" s="6" t="s">
        <v>202</v>
      </c>
    </row>
    <row r="109" spans="1:21" ht="16.5" customHeight="1">
      <c r="A109" s="14">
        <v>107</v>
      </c>
      <c r="B109" s="23">
        <v>4</v>
      </c>
      <c r="C109" s="23">
        <v>3</v>
      </c>
      <c r="D109" s="25">
        <v>37</v>
      </c>
      <c r="E109" s="25">
        <v>247</v>
      </c>
      <c r="F109" s="25">
        <v>587</v>
      </c>
      <c r="G109" s="25">
        <v>597</v>
      </c>
      <c r="H109" s="25">
        <v>595</v>
      </c>
      <c r="I109" s="25">
        <v>593</v>
      </c>
      <c r="J109" s="25">
        <v>549</v>
      </c>
      <c r="K109" s="25">
        <v>446</v>
      </c>
      <c r="L109" s="25">
        <v>433</v>
      </c>
      <c r="M109" s="34">
        <v>483</v>
      </c>
      <c r="N109" s="34">
        <v>488</v>
      </c>
      <c r="O109" s="25">
        <v>451</v>
      </c>
      <c r="P109" s="25">
        <v>448</v>
      </c>
      <c r="Q109" s="25">
        <v>480</v>
      </c>
      <c r="R109" s="25">
        <v>487</v>
      </c>
      <c r="S109" s="25">
        <v>502</v>
      </c>
      <c r="T109" s="25">
        <v>515</v>
      </c>
      <c r="U109" s="6" t="s">
        <v>203</v>
      </c>
    </row>
    <row r="110" spans="1:21" s="18" customFormat="1" ht="16.5" customHeight="1">
      <c r="A110" s="13">
        <v>108</v>
      </c>
      <c r="B110" s="22">
        <v>9</v>
      </c>
      <c r="C110" s="22">
        <v>6</v>
      </c>
      <c r="D110" s="27">
        <v>41</v>
      </c>
      <c r="E110" s="27">
        <v>222</v>
      </c>
      <c r="F110" s="27">
        <v>580</v>
      </c>
      <c r="G110" s="27">
        <v>625</v>
      </c>
      <c r="H110" s="27">
        <v>659</v>
      </c>
      <c r="I110" s="27">
        <v>671</v>
      </c>
      <c r="J110" s="27">
        <v>633</v>
      </c>
      <c r="K110" s="27">
        <v>498</v>
      </c>
      <c r="L110" s="27">
        <v>500</v>
      </c>
      <c r="M110" s="33">
        <v>574</v>
      </c>
      <c r="N110" s="33">
        <v>619</v>
      </c>
      <c r="O110" s="27">
        <v>614</v>
      </c>
      <c r="P110" s="27">
        <v>649</v>
      </c>
      <c r="Q110" s="27">
        <v>708</v>
      </c>
      <c r="R110" s="27">
        <v>765</v>
      </c>
      <c r="S110" s="27">
        <v>727</v>
      </c>
      <c r="T110" s="27">
        <v>720</v>
      </c>
      <c r="U110" s="6" t="s">
        <v>204</v>
      </c>
    </row>
    <row r="111" spans="1:21" s="18" customFormat="1" ht="16.5" customHeight="1">
      <c r="A111" s="13">
        <v>109</v>
      </c>
      <c r="B111" s="22">
        <v>3</v>
      </c>
      <c r="C111" s="22">
        <v>8</v>
      </c>
      <c r="D111" s="27">
        <v>38</v>
      </c>
      <c r="E111" s="27">
        <v>179</v>
      </c>
      <c r="F111" s="27">
        <v>566</v>
      </c>
      <c r="G111" s="27">
        <v>608</v>
      </c>
      <c r="H111" s="27">
        <v>605</v>
      </c>
      <c r="I111" s="27">
        <v>616</v>
      </c>
      <c r="J111" s="27">
        <v>611</v>
      </c>
      <c r="K111" s="27">
        <v>467</v>
      </c>
      <c r="L111" s="27">
        <v>482</v>
      </c>
      <c r="M111" s="33">
        <v>558</v>
      </c>
      <c r="N111" s="33">
        <v>567</v>
      </c>
      <c r="O111" s="27">
        <v>519</v>
      </c>
      <c r="P111" s="27">
        <v>571</v>
      </c>
      <c r="Q111" s="27">
        <v>630</v>
      </c>
      <c r="R111" s="27">
        <v>676</v>
      </c>
      <c r="S111" s="27">
        <v>683</v>
      </c>
      <c r="T111" s="27">
        <v>684</v>
      </c>
      <c r="U111" s="6" t="s">
        <v>205</v>
      </c>
    </row>
    <row r="112" spans="1:21" s="18" customFormat="1" ht="16.5" customHeight="1">
      <c r="A112" s="13">
        <v>110</v>
      </c>
      <c r="B112" s="22">
        <v>9</v>
      </c>
      <c r="C112" s="22">
        <v>2</v>
      </c>
      <c r="D112" s="15">
        <v>60</v>
      </c>
      <c r="E112" s="15">
        <v>247</v>
      </c>
      <c r="F112" s="15">
        <v>882</v>
      </c>
      <c r="G112" s="15">
        <v>935</v>
      </c>
      <c r="H112" s="15">
        <v>976</v>
      </c>
      <c r="I112" s="35">
        <v>970</v>
      </c>
      <c r="J112" s="35">
        <v>889</v>
      </c>
      <c r="K112" s="35">
        <v>657</v>
      </c>
      <c r="L112" s="35">
        <v>673</v>
      </c>
      <c r="M112" s="35">
        <v>806</v>
      </c>
      <c r="N112" s="35">
        <v>879</v>
      </c>
      <c r="O112" s="15">
        <v>858</v>
      </c>
      <c r="P112" s="15">
        <v>895</v>
      </c>
      <c r="Q112" s="15">
        <v>951</v>
      </c>
      <c r="R112" s="15">
        <v>1013</v>
      </c>
      <c r="S112" s="15">
        <v>1035</v>
      </c>
      <c r="T112" s="15">
        <v>1079</v>
      </c>
      <c r="U112" s="6" t="s">
        <v>206</v>
      </c>
    </row>
    <row r="113" spans="1:21" ht="16.5" customHeight="1">
      <c r="A113" s="14">
        <v>111</v>
      </c>
      <c r="B113" s="26">
        <v>13</v>
      </c>
      <c r="C113" s="26">
        <v>1</v>
      </c>
      <c r="D113" s="25">
        <v>91</v>
      </c>
      <c r="E113" s="25">
        <v>280</v>
      </c>
      <c r="F113" s="25">
        <v>1255</v>
      </c>
      <c r="G113" s="25">
        <v>1311</v>
      </c>
      <c r="H113" s="25">
        <v>1380</v>
      </c>
      <c r="I113" s="34">
        <v>1376</v>
      </c>
      <c r="J113" s="34">
        <v>1240</v>
      </c>
      <c r="K113" s="34">
        <v>877</v>
      </c>
      <c r="L113" s="34">
        <v>870</v>
      </c>
      <c r="M113" s="34">
        <v>1052</v>
      </c>
      <c r="N113" s="34">
        <v>1128</v>
      </c>
      <c r="O113" s="25">
        <v>1081</v>
      </c>
      <c r="P113" s="25">
        <v>1171</v>
      </c>
      <c r="Q113" s="25">
        <v>1275</v>
      </c>
      <c r="R113" s="25">
        <v>1344</v>
      </c>
      <c r="S113" s="25">
        <v>1339</v>
      </c>
      <c r="T113" s="25">
        <v>1399</v>
      </c>
      <c r="U113" s="6" t="s">
        <v>207</v>
      </c>
    </row>
    <row r="114" spans="1:21" ht="16.5" customHeight="1">
      <c r="A114" s="14">
        <v>112</v>
      </c>
      <c r="B114" s="26">
        <v>6</v>
      </c>
      <c r="C114" s="26">
        <v>9</v>
      </c>
      <c r="D114" s="25">
        <v>42</v>
      </c>
      <c r="E114" s="25">
        <v>228</v>
      </c>
      <c r="F114" s="25">
        <v>668</v>
      </c>
      <c r="G114" s="25">
        <v>719</v>
      </c>
      <c r="H114" s="25">
        <v>744</v>
      </c>
      <c r="I114" s="25">
        <v>736</v>
      </c>
      <c r="J114" s="25">
        <v>687</v>
      </c>
      <c r="K114" s="25">
        <v>530</v>
      </c>
      <c r="L114" s="25">
        <v>560</v>
      </c>
      <c r="M114" s="25">
        <v>664</v>
      </c>
      <c r="N114" s="25">
        <v>736</v>
      </c>
      <c r="O114" s="25">
        <v>729</v>
      </c>
      <c r="P114" s="25">
        <v>737</v>
      </c>
      <c r="Q114" s="25">
        <v>764</v>
      </c>
      <c r="R114" s="25">
        <v>823</v>
      </c>
      <c r="S114" s="25">
        <v>860</v>
      </c>
      <c r="T114" s="25">
        <v>895</v>
      </c>
      <c r="U114" s="6" t="s">
        <v>208</v>
      </c>
    </row>
    <row r="115" spans="1:21" s="18" customFormat="1" ht="16.5" customHeight="1">
      <c r="A115" s="13">
        <v>113</v>
      </c>
      <c r="B115" s="22">
        <v>5</v>
      </c>
      <c r="C115" s="22">
        <v>8</v>
      </c>
      <c r="D115" s="15">
        <v>35</v>
      </c>
      <c r="E115" s="15">
        <v>275</v>
      </c>
      <c r="F115" s="15">
        <v>394</v>
      </c>
      <c r="G115" s="15">
        <v>416</v>
      </c>
      <c r="H115" s="15">
        <v>428</v>
      </c>
      <c r="I115" s="35">
        <v>433</v>
      </c>
      <c r="J115" s="35">
        <v>412</v>
      </c>
      <c r="K115" s="15">
        <v>330</v>
      </c>
      <c r="L115" s="15">
        <v>345</v>
      </c>
      <c r="M115" s="15">
        <v>384</v>
      </c>
      <c r="N115" s="15">
        <v>413</v>
      </c>
      <c r="O115" s="15">
        <v>408</v>
      </c>
      <c r="P115" s="15">
        <v>419</v>
      </c>
      <c r="Q115" s="15">
        <v>438</v>
      </c>
      <c r="R115" s="15">
        <v>452</v>
      </c>
      <c r="S115" s="15">
        <v>455</v>
      </c>
      <c r="T115" s="15">
        <v>466</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algorithmName="SHA-512" hashValue="Cl7ZlwGeZj33OAFxAFHt23mrr1crEGsVjPSt3UsTl1qA16z+ZGKQla+b6LNgZtwtRlYpfipQ63wXylaQz0/zVg==" saltValue="Pk5ebo/aliytTL4mOiv5xw==" spinCount="100000"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04" t="s">
        <v>1250</v>
      </c>
      <c r="C2" s="304" t="s">
        <v>91</v>
      </c>
      <c r="D2" s="304" t="s">
        <v>92</v>
      </c>
      <c r="E2" s="304" t="s">
        <v>93</v>
      </c>
      <c r="F2" s="304" t="s">
        <v>94</v>
      </c>
      <c r="G2" s="304" t="s">
        <v>95</v>
      </c>
      <c r="H2" s="304" t="s">
        <v>96</v>
      </c>
      <c r="I2" s="304" t="s">
        <v>97</v>
      </c>
      <c r="J2" s="304" t="s">
        <v>98</v>
      </c>
      <c r="K2" s="304" t="s">
        <v>99</v>
      </c>
      <c r="L2" s="304" t="s">
        <v>100</v>
      </c>
      <c r="M2" s="304"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301</v>
      </c>
      <c r="C4" s="9">
        <v>301</v>
      </c>
      <c r="D4" s="9">
        <v>298</v>
      </c>
      <c r="E4" s="9">
        <v>295</v>
      </c>
      <c r="F4" s="9">
        <v>293</v>
      </c>
      <c r="G4" s="9">
        <v>291</v>
      </c>
      <c r="H4" s="9">
        <v>290</v>
      </c>
      <c r="I4" s="9">
        <v>289</v>
      </c>
      <c r="J4" s="9">
        <v>289</v>
      </c>
      <c r="K4" s="9">
        <v>289</v>
      </c>
      <c r="L4" s="9">
        <v>290</v>
      </c>
      <c r="M4" s="9">
        <v>292</v>
      </c>
      <c r="N4" s="6" t="s">
        <v>237</v>
      </c>
    </row>
    <row r="5" spans="1:14" ht="16.5" customHeight="1">
      <c r="A5" s="14">
        <v>2</v>
      </c>
      <c r="B5" s="8">
        <v>284</v>
      </c>
      <c r="C5" s="8">
        <v>283</v>
      </c>
      <c r="D5" s="11">
        <v>280</v>
      </c>
      <c r="E5" s="11">
        <v>277</v>
      </c>
      <c r="F5" s="11">
        <v>274</v>
      </c>
      <c r="G5" s="11">
        <v>273</v>
      </c>
      <c r="H5" s="11">
        <v>271</v>
      </c>
      <c r="I5" s="11">
        <v>270</v>
      </c>
      <c r="J5" s="11">
        <v>270</v>
      </c>
      <c r="K5" s="11">
        <v>270</v>
      </c>
      <c r="L5" s="11">
        <v>272</v>
      </c>
      <c r="M5" s="11">
        <v>273</v>
      </c>
      <c r="N5" s="6" t="s">
        <v>101</v>
      </c>
    </row>
    <row r="6" spans="1:14" ht="16.5" customHeight="1">
      <c r="A6" s="10">
        <v>3</v>
      </c>
      <c r="B6" s="8">
        <v>422</v>
      </c>
      <c r="C6" s="8">
        <v>421</v>
      </c>
      <c r="D6" s="11">
        <v>416</v>
      </c>
      <c r="E6" s="11">
        <v>410</v>
      </c>
      <c r="F6" s="31">
        <v>406</v>
      </c>
      <c r="G6" s="31">
        <v>405</v>
      </c>
      <c r="H6" s="11">
        <v>404</v>
      </c>
      <c r="I6" s="11">
        <v>404</v>
      </c>
      <c r="J6" s="11">
        <v>407</v>
      </c>
      <c r="K6" s="11">
        <v>413</v>
      </c>
      <c r="L6" s="11">
        <v>420</v>
      </c>
      <c r="M6" s="11">
        <v>429</v>
      </c>
      <c r="N6" s="6" t="s">
        <v>238</v>
      </c>
    </row>
    <row r="7" spans="1:14" ht="16.5" customHeight="1">
      <c r="A7" s="10">
        <v>4</v>
      </c>
      <c r="B7" s="8">
        <v>249</v>
      </c>
      <c r="C7" s="8">
        <v>248</v>
      </c>
      <c r="D7" s="11">
        <v>246</v>
      </c>
      <c r="E7" s="11">
        <v>243</v>
      </c>
      <c r="F7" s="31">
        <v>241</v>
      </c>
      <c r="G7" s="31">
        <v>239</v>
      </c>
      <c r="H7" s="11">
        <v>237</v>
      </c>
      <c r="I7" s="11">
        <v>236</v>
      </c>
      <c r="J7" s="11">
        <v>235</v>
      </c>
      <c r="K7" s="11">
        <v>234</v>
      </c>
      <c r="L7" s="11">
        <v>233</v>
      </c>
      <c r="M7" s="11">
        <v>233</v>
      </c>
      <c r="N7" s="6" t="s">
        <v>102</v>
      </c>
    </row>
    <row r="8" spans="1:14" ht="16.5" customHeight="1">
      <c r="A8" s="10">
        <v>5</v>
      </c>
      <c r="B8" s="8">
        <v>336</v>
      </c>
      <c r="C8" s="8">
        <v>332</v>
      </c>
      <c r="D8" s="11">
        <v>327</v>
      </c>
      <c r="E8" s="11">
        <v>323</v>
      </c>
      <c r="F8" s="31">
        <v>319</v>
      </c>
      <c r="G8" s="31">
        <v>315</v>
      </c>
      <c r="H8" s="11">
        <v>311</v>
      </c>
      <c r="I8" s="11">
        <v>308</v>
      </c>
      <c r="J8" s="11">
        <v>306</v>
      </c>
      <c r="K8" s="11">
        <v>304</v>
      </c>
      <c r="L8" s="11">
        <v>303</v>
      </c>
      <c r="M8" s="11">
        <v>304</v>
      </c>
      <c r="N8" s="6" t="s">
        <v>103</v>
      </c>
    </row>
    <row r="9" spans="1:14" ht="16.5" customHeight="1">
      <c r="A9" s="10">
        <v>6</v>
      </c>
      <c r="B9" s="8">
        <v>334</v>
      </c>
      <c r="C9" s="8">
        <v>334</v>
      </c>
      <c r="D9" s="11">
        <v>332</v>
      </c>
      <c r="E9" s="11">
        <v>330</v>
      </c>
      <c r="F9" s="31">
        <v>329</v>
      </c>
      <c r="G9" s="31">
        <v>329</v>
      </c>
      <c r="H9" s="11">
        <v>329</v>
      </c>
      <c r="I9" s="11">
        <v>329</v>
      </c>
      <c r="J9" s="11">
        <v>329</v>
      </c>
      <c r="K9" s="11">
        <v>330</v>
      </c>
      <c r="L9" s="11">
        <v>331</v>
      </c>
      <c r="M9" s="11">
        <v>333</v>
      </c>
      <c r="N9" s="6" t="s">
        <v>104</v>
      </c>
    </row>
    <row r="10" spans="1:14" ht="16.5" customHeight="1">
      <c r="A10" s="10">
        <v>7</v>
      </c>
      <c r="B10" s="8">
        <v>287</v>
      </c>
      <c r="C10" s="8">
        <v>286</v>
      </c>
      <c r="D10" s="11">
        <v>284</v>
      </c>
      <c r="E10" s="11">
        <v>281</v>
      </c>
      <c r="F10" s="31">
        <v>279</v>
      </c>
      <c r="G10" s="31">
        <v>277</v>
      </c>
      <c r="H10" s="11">
        <v>276</v>
      </c>
      <c r="I10" s="11">
        <v>276</v>
      </c>
      <c r="J10" s="11">
        <v>276</v>
      </c>
      <c r="K10" s="11">
        <v>275</v>
      </c>
      <c r="L10" s="11">
        <v>276</v>
      </c>
      <c r="M10" s="11">
        <v>276</v>
      </c>
      <c r="N10" s="6" t="s">
        <v>105</v>
      </c>
    </row>
    <row r="11" spans="1:14" ht="16.5" customHeight="1">
      <c r="A11" s="10">
        <v>8</v>
      </c>
      <c r="B11" s="8">
        <v>195</v>
      </c>
      <c r="C11" s="8">
        <v>196</v>
      </c>
      <c r="D11" s="11">
        <v>196</v>
      </c>
      <c r="E11" s="11">
        <v>197</v>
      </c>
      <c r="F11" s="31">
        <v>199</v>
      </c>
      <c r="G11" s="31">
        <v>201</v>
      </c>
      <c r="H11" s="11">
        <v>204</v>
      </c>
      <c r="I11" s="11">
        <v>206</v>
      </c>
      <c r="J11" s="11">
        <v>207</v>
      </c>
      <c r="K11" s="11">
        <v>209</v>
      </c>
      <c r="L11" s="11">
        <v>211</v>
      </c>
      <c r="M11" s="11">
        <v>214</v>
      </c>
      <c r="N11" s="6" t="s">
        <v>106</v>
      </c>
    </row>
    <row r="12" spans="1:14" ht="16.5" customHeight="1">
      <c r="A12" s="10">
        <v>9</v>
      </c>
      <c r="B12" s="8">
        <v>391</v>
      </c>
      <c r="C12" s="8">
        <v>391</v>
      </c>
      <c r="D12" s="11">
        <v>390</v>
      </c>
      <c r="E12" s="11">
        <v>388</v>
      </c>
      <c r="F12" s="31">
        <v>387</v>
      </c>
      <c r="G12" s="31">
        <v>387</v>
      </c>
      <c r="H12" s="11">
        <v>387</v>
      </c>
      <c r="I12" s="11">
        <v>388</v>
      </c>
      <c r="J12" s="11">
        <v>388</v>
      </c>
      <c r="K12" s="11">
        <v>388</v>
      </c>
      <c r="L12" s="11">
        <v>390</v>
      </c>
      <c r="M12" s="11">
        <v>393</v>
      </c>
      <c r="N12" s="6" t="s">
        <v>107</v>
      </c>
    </row>
    <row r="13" spans="1:14" ht="16.5" customHeight="1">
      <c r="A13" s="13">
        <v>10</v>
      </c>
      <c r="B13" s="9">
        <v>338</v>
      </c>
      <c r="C13" s="9">
        <v>337</v>
      </c>
      <c r="D13" s="9">
        <v>333</v>
      </c>
      <c r="E13" s="9">
        <v>329</v>
      </c>
      <c r="F13" s="32">
        <v>326</v>
      </c>
      <c r="G13" s="32">
        <v>324</v>
      </c>
      <c r="H13" s="9">
        <v>323</v>
      </c>
      <c r="I13" s="9">
        <v>321</v>
      </c>
      <c r="J13" s="9">
        <v>321</v>
      </c>
      <c r="K13" s="9">
        <v>320</v>
      </c>
      <c r="L13" s="9">
        <v>321</v>
      </c>
      <c r="M13" s="9">
        <v>323</v>
      </c>
      <c r="N13" s="6" t="s">
        <v>108</v>
      </c>
    </row>
    <row r="14" spans="1:14" ht="16.5" customHeight="1">
      <c r="A14" s="14">
        <v>11</v>
      </c>
      <c r="B14" s="11">
        <v>477</v>
      </c>
      <c r="C14" s="11">
        <v>474</v>
      </c>
      <c r="D14" s="11">
        <v>470</v>
      </c>
      <c r="E14" s="11">
        <v>466</v>
      </c>
      <c r="F14" s="31">
        <v>462</v>
      </c>
      <c r="G14" s="31">
        <v>459</v>
      </c>
      <c r="H14" s="11">
        <v>456</v>
      </c>
      <c r="I14" s="11">
        <v>454</v>
      </c>
      <c r="J14" s="11">
        <v>453</v>
      </c>
      <c r="K14" s="11">
        <v>451</v>
      </c>
      <c r="L14" s="11">
        <v>450</v>
      </c>
      <c r="M14" s="11">
        <v>449</v>
      </c>
      <c r="N14" s="6" t="s">
        <v>109</v>
      </c>
    </row>
    <row r="15" spans="1:14" ht="16.5" customHeight="1">
      <c r="A15" s="10">
        <v>12</v>
      </c>
      <c r="B15" s="11">
        <v>576</v>
      </c>
      <c r="C15" s="11">
        <v>569</v>
      </c>
      <c r="D15" s="11">
        <v>563</v>
      </c>
      <c r="E15" s="11">
        <v>557</v>
      </c>
      <c r="F15" s="31">
        <v>552</v>
      </c>
      <c r="G15" s="31">
        <v>548</v>
      </c>
      <c r="H15" s="11">
        <v>545</v>
      </c>
      <c r="I15" s="11">
        <v>542</v>
      </c>
      <c r="J15" s="11">
        <v>539</v>
      </c>
      <c r="K15" s="11">
        <v>536</v>
      </c>
      <c r="L15" s="11">
        <v>533</v>
      </c>
      <c r="M15" s="11">
        <v>530</v>
      </c>
      <c r="N15" s="6" t="s">
        <v>110</v>
      </c>
    </row>
    <row r="16" spans="1:14" ht="16.5" customHeight="1">
      <c r="A16" s="10">
        <v>13</v>
      </c>
      <c r="B16" s="11">
        <v>654</v>
      </c>
      <c r="C16" s="11">
        <v>652</v>
      </c>
      <c r="D16" s="11">
        <v>645</v>
      </c>
      <c r="E16" s="11">
        <v>641</v>
      </c>
      <c r="F16" s="31">
        <v>636</v>
      </c>
      <c r="G16" s="31">
        <v>629</v>
      </c>
      <c r="H16" s="11">
        <v>622</v>
      </c>
      <c r="I16" s="11">
        <v>617</v>
      </c>
      <c r="J16" s="11">
        <v>615</v>
      </c>
      <c r="K16" s="11">
        <v>614</v>
      </c>
      <c r="L16" s="11">
        <v>614</v>
      </c>
      <c r="M16" s="11">
        <v>613</v>
      </c>
      <c r="N16" s="6" t="s">
        <v>111</v>
      </c>
    </row>
    <row r="17" spans="1:14" ht="16.5" customHeight="1">
      <c r="A17" s="10">
        <v>14</v>
      </c>
      <c r="B17" s="11">
        <v>407</v>
      </c>
      <c r="C17" s="11">
        <v>405</v>
      </c>
      <c r="D17" s="11">
        <v>402</v>
      </c>
      <c r="E17" s="11">
        <v>399</v>
      </c>
      <c r="F17" s="31">
        <v>396</v>
      </c>
      <c r="G17" s="31">
        <v>394</v>
      </c>
      <c r="H17" s="11">
        <v>392</v>
      </c>
      <c r="I17" s="11">
        <v>391</v>
      </c>
      <c r="J17" s="11">
        <v>390</v>
      </c>
      <c r="K17" s="11">
        <v>388</v>
      </c>
      <c r="L17" s="11">
        <v>388</v>
      </c>
      <c r="M17" s="11">
        <v>388</v>
      </c>
      <c r="N17" s="6" t="s">
        <v>112</v>
      </c>
    </row>
    <row r="18" spans="1:14" ht="16.5" customHeight="1">
      <c r="A18" s="10">
        <v>15</v>
      </c>
      <c r="B18" s="11">
        <v>415</v>
      </c>
      <c r="C18" s="11">
        <v>413</v>
      </c>
      <c r="D18" s="11">
        <v>410</v>
      </c>
      <c r="E18" s="11">
        <v>407</v>
      </c>
      <c r="F18" s="31">
        <v>405</v>
      </c>
      <c r="G18" s="31">
        <v>402</v>
      </c>
      <c r="H18" s="11">
        <v>400</v>
      </c>
      <c r="I18" s="11">
        <v>399</v>
      </c>
      <c r="J18" s="11">
        <v>399</v>
      </c>
      <c r="K18" s="11">
        <v>398</v>
      </c>
      <c r="L18" s="11">
        <v>398</v>
      </c>
      <c r="M18" s="11">
        <v>398</v>
      </c>
      <c r="N18" s="6" t="s">
        <v>113</v>
      </c>
    </row>
    <row r="19" spans="1:14" ht="16.5" customHeight="1">
      <c r="A19" s="10">
        <v>16</v>
      </c>
      <c r="B19" s="11">
        <v>360</v>
      </c>
      <c r="C19" s="11">
        <v>360</v>
      </c>
      <c r="D19" s="11">
        <v>359</v>
      </c>
      <c r="E19" s="11">
        <v>358</v>
      </c>
      <c r="F19" s="31">
        <v>356</v>
      </c>
      <c r="G19" s="31">
        <v>355</v>
      </c>
      <c r="H19" s="11">
        <v>355</v>
      </c>
      <c r="I19" s="11">
        <v>355</v>
      </c>
      <c r="J19" s="11">
        <v>356</v>
      </c>
      <c r="K19" s="11">
        <v>357</v>
      </c>
      <c r="L19" s="11">
        <v>358</v>
      </c>
      <c r="M19" s="11">
        <v>359</v>
      </c>
      <c r="N19" s="6" t="s">
        <v>114</v>
      </c>
    </row>
    <row r="20" spans="1:14" ht="16.5" customHeight="1">
      <c r="A20" s="10">
        <v>17</v>
      </c>
      <c r="B20" s="11">
        <v>157</v>
      </c>
      <c r="C20" s="11">
        <v>157</v>
      </c>
      <c r="D20" s="11">
        <v>155</v>
      </c>
      <c r="E20" s="11">
        <v>153</v>
      </c>
      <c r="F20" s="31">
        <v>151</v>
      </c>
      <c r="G20" s="31">
        <v>150</v>
      </c>
      <c r="H20" s="11">
        <v>149</v>
      </c>
      <c r="I20" s="11">
        <v>148</v>
      </c>
      <c r="J20" s="11">
        <v>147</v>
      </c>
      <c r="K20" s="11">
        <v>145</v>
      </c>
      <c r="L20" s="11">
        <v>144</v>
      </c>
      <c r="M20" s="11">
        <v>144</v>
      </c>
      <c r="N20" s="6" t="s">
        <v>115</v>
      </c>
    </row>
    <row r="21" spans="1:14" ht="16.5" customHeight="1">
      <c r="A21" s="10">
        <v>18</v>
      </c>
      <c r="B21" s="11">
        <v>201</v>
      </c>
      <c r="C21" s="11">
        <v>200</v>
      </c>
      <c r="D21" s="11">
        <v>198</v>
      </c>
      <c r="E21" s="11">
        <v>195</v>
      </c>
      <c r="F21" s="31">
        <v>193</v>
      </c>
      <c r="G21" s="31">
        <v>192</v>
      </c>
      <c r="H21" s="11">
        <v>190</v>
      </c>
      <c r="I21" s="11">
        <v>189</v>
      </c>
      <c r="J21" s="11">
        <v>188</v>
      </c>
      <c r="K21" s="11">
        <v>186</v>
      </c>
      <c r="L21" s="11">
        <v>185</v>
      </c>
      <c r="M21" s="11">
        <v>185</v>
      </c>
      <c r="N21" s="6" t="s">
        <v>116</v>
      </c>
    </row>
    <row r="22" spans="1:14" ht="16.5" customHeight="1">
      <c r="A22" s="10">
        <v>19</v>
      </c>
      <c r="B22" s="11">
        <v>458</v>
      </c>
      <c r="C22" s="11">
        <v>459</v>
      </c>
      <c r="D22" s="11">
        <v>457</v>
      </c>
      <c r="E22" s="11">
        <v>455</v>
      </c>
      <c r="F22" s="31">
        <v>454</v>
      </c>
      <c r="G22" s="31">
        <v>454</v>
      </c>
      <c r="H22" s="11">
        <v>454</v>
      </c>
      <c r="I22" s="11">
        <v>455</v>
      </c>
      <c r="J22" s="11">
        <v>456</v>
      </c>
      <c r="K22" s="11">
        <v>458</v>
      </c>
      <c r="L22" s="11">
        <v>460</v>
      </c>
      <c r="M22" s="11">
        <v>463</v>
      </c>
      <c r="N22" s="6" t="s">
        <v>117</v>
      </c>
    </row>
    <row r="23" spans="1:14" ht="16.5" customHeight="1">
      <c r="A23" s="10">
        <v>20</v>
      </c>
      <c r="B23" s="11">
        <v>240</v>
      </c>
      <c r="C23" s="11">
        <v>238</v>
      </c>
      <c r="D23" s="11">
        <v>235</v>
      </c>
      <c r="E23" s="11">
        <v>233</v>
      </c>
      <c r="F23" s="31">
        <v>232</v>
      </c>
      <c r="G23" s="31">
        <v>232</v>
      </c>
      <c r="H23" s="11">
        <v>233</v>
      </c>
      <c r="I23" s="11">
        <v>234</v>
      </c>
      <c r="J23" s="11">
        <v>235</v>
      </c>
      <c r="K23" s="11">
        <v>237</v>
      </c>
      <c r="L23" s="11">
        <v>240</v>
      </c>
      <c r="M23" s="11">
        <v>245</v>
      </c>
      <c r="N23" s="6" t="s">
        <v>118</v>
      </c>
    </row>
    <row r="24" spans="1:14" ht="16.5" customHeight="1">
      <c r="A24" s="10">
        <v>21</v>
      </c>
      <c r="B24" s="11">
        <v>273</v>
      </c>
      <c r="C24" s="11">
        <v>272</v>
      </c>
      <c r="D24" s="11">
        <v>269</v>
      </c>
      <c r="E24" s="11">
        <v>267</v>
      </c>
      <c r="F24" s="31">
        <v>265</v>
      </c>
      <c r="G24" s="31">
        <v>265</v>
      </c>
      <c r="H24" s="11">
        <v>265</v>
      </c>
      <c r="I24" s="11">
        <v>265</v>
      </c>
      <c r="J24" s="11">
        <v>265</v>
      </c>
      <c r="K24" s="11">
        <v>267</v>
      </c>
      <c r="L24" s="11">
        <v>269</v>
      </c>
      <c r="M24" s="11">
        <v>272</v>
      </c>
      <c r="N24" s="6" t="s">
        <v>119</v>
      </c>
    </row>
    <row r="25" spans="1:14" ht="16.5" customHeight="1">
      <c r="A25" s="10">
        <v>22</v>
      </c>
      <c r="B25" s="11">
        <v>779</v>
      </c>
      <c r="C25" s="11">
        <v>785</v>
      </c>
      <c r="D25" s="11">
        <v>786</v>
      </c>
      <c r="E25" s="11">
        <v>788</v>
      </c>
      <c r="F25" s="31">
        <v>790</v>
      </c>
      <c r="G25" s="31">
        <v>795</v>
      </c>
      <c r="H25" s="11">
        <v>799</v>
      </c>
      <c r="I25" s="11">
        <v>805</v>
      </c>
      <c r="J25" s="11">
        <v>809</v>
      </c>
      <c r="K25" s="11">
        <v>810</v>
      </c>
      <c r="L25" s="11">
        <v>811</v>
      </c>
      <c r="M25" s="11">
        <v>811</v>
      </c>
      <c r="N25" s="6" t="s">
        <v>120</v>
      </c>
    </row>
    <row r="26" spans="1:14" ht="16.5" customHeight="1">
      <c r="A26" s="10">
        <v>23</v>
      </c>
      <c r="B26" s="11">
        <v>430</v>
      </c>
      <c r="C26" s="11">
        <v>430</v>
      </c>
      <c r="D26" s="11">
        <v>427</v>
      </c>
      <c r="E26" s="11">
        <v>424</v>
      </c>
      <c r="F26" s="31">
        <v>421</v>
      </c>
      <c r="G26" s="31">
        <v>420</v>
      </c>
      <c r="H26" s="11">
        <v>419</v>
      </c>
      <c r="I26" s="11">
        <v>418</v>
      </c>
      <c r="J26" s="11">
        <v>418</v>
      </c>
      <c r="K26" s="11">
        <v>419</v>
      </c>
      <c r="L26" s="11">
        <v>421</v>
      </c>
      <c r="M26" s="11">
        <v>426</v>
      </c>
      <c r="N26" s="6" t="s">
        <v>121</v>
      </c>
    </row>
    <row r="27" spans="1:14" ht="16.5" customHeight="1">
      <c r="A27" s="10">
        <v>24</v>
      </c>
      <c r="B27" s="11">
        <v>233</v>
      </c>
      <c r="C27" s="11">
        <v>230</v>
      </c>
      <c r="D27" s="11">
        <v>226</v>
      </c>
      <c r="E27" s="11">
        <v>222</v>
      </c>
      <c r="F27" s="31">
        <v>218</v>
      </c>
      <c r="G27" s="31">
        <v>216</v>
      </c>
      <c r="H27" s="11">
        <v>214</v>
      </c>
      <c r="I27" s="11">
        <v>212</v>
      </c>
      <c r="J27" s="11">
        <v>211</v>
      </c>
      <c r="K27" s="11">
        <v>211</v>
      </c>
      <c r="L27" s="11">
        <v>210</v>
      </c>
      <c r="M27" s="11">
        <v>211</v>
      </c>
      <c r="N27" s="6" t="s">
        <v>122</v>
      </c>
    </row>
    <row r="28" spans="1:14" ht="16.5" customHeight="1">
      <c r="A28" s="10">
        <v>25</v>
      </c>
      <c r="B28" s="11">
        <v>311</v>
      </c>
      <c r="C28" s="11">
        <v>307</v>
      </c>
      <c r="D28" s="11">
        <v>302</v>
      </c>
      <c r="E28" s="11">
        <v>296</v>
      </c>
      <c r="F28" s="31">
        <v>291</v>
      </c>
      <c r="G28" s="31">
        <v>286</v>
      </c>
      <c r="H28" s="11">
        <v>281</v>
      </c>
      <c r="I28" s="11">
        <v>276</v>
      </c>
      <c r="J28" s="11">
        <v>271</v>
      </c>
      <c r="K28" s="11">
        <v>266</v>
      </c>
      <c r="L28" s="11">
        <v>261</v>
      </c>
      <c r="M28" s="11">
        <v>258</v>
      </c>
      <c r="N28" s="6" t="s">
        <v>123</v>
      </c>
    </row>
    <row r="29" spans="1:14" ht="16.5" customHeight="1">
      <c r="A29" s="10">
        <v>26</v>
      </c>
      <c r="B29" s="11">
        <v>203</v>
      </c>
      <c r="C29" s="11">
        <v>201</v>
      </c>
      <c r="D29" s="11">
        <v>199</v>
      </c>
      <c r="E29" s="11">
        <v>196</v>
      </c>
      <c r="F29" s="31">
        <v>193</v>
      </c>
      <c r="G29" s="31">
        <v>191</v>
      </c>
      <c r="H29" s="11">
        <v>189</v>
      </c>
      <c r="I29" s="11">
        <v>187</v>
      </c>
      <c r="J29" s="11">
        <v>185</v>
      </c>
      <c r="K29" s="11">
        <v>184</v>
      </c>
      <c r="L29" s="11">
        <v>185</v>
      </c>
      <c r="M29" s="11">
        <v>188</v>
      </c>
      <c r="N29" s="6" t="s">
        <v>124</v>
      </c>
    </row>
    <row r="30" spans="1:14" ht="16.5" customHeight="1">
      <c r="A30" s="10">
        <v>27</v>
      </c>
      <c r="B30" s="11">
        <v>123</v>
      </c>
      <c r="C30" s="11">
        <v>122</v>
      </c>
      <c r="D30" s="11">
        <v>120</v>
      </c>
      <c r="E30" s="11">
        <v>118</v>
      </c>
      <c r="F30" s="31">
        <v>116</v>
      </c>
      <c r="G30" s="31">
        <v>115</v>
      </c>
      <c r="H30" s="11">
        <v>114</v>
      </c>
      <c r="I30" s="11">
        <v>113</v>
      </c>
      <c r="J30" s="11">
        <v>112</v>
      </c>
      <c r="K30" s="11">
        <v>111</v>
      </c>
      <c r="L30" s="11">
        <v>111</v>
      </c>
      <c r="M30" s="11">
        <v>111</v>
      </c>
      <c r="N30" s="6" t="s">
        <v>125</v>
      </c>
    </row>
    <row r="31" spans="1:14" ht="16.5" customHeight="1">
      <c r="A31" s="10">
        <v>28</v>
      </c>
      <c r="B31" s="11">
        <v>235</v>
      </c>
      <c r="C31" s="11">
        <v>233</v>
      </c>
      <c r="D31" s="11">
        <v>230</v>
      </c>
      <c r="E31" s="11">
        <v>227</v>
      </c>
      <c r="F31" s="31">
        <v>224</v>
      </c>
      <c r="G31" s="31">
        <v>221</v>
      </c>
      <c r="H31" s="11">
        <v>219</v>
      </c>
      <c r="I31" s="11">
        <v>216</v>
      </c>
      <c r="J31" s="11">
        <v>214</v>
      </c>
      <c r="K31" s="11">
        <v>213</v>
      </c>
      <c r="L31" s="11">
        <v>215</v>
      </c>
      <c r="M31" s="11">
        <v>219</v>
      </c>
      <c r="N31" s="6" t="s">
        <v>126</v>
      </c>
    </row>
    <row r="32" spans="1:14" ht="16.5" customHeight="1">
      <c r="A32" s="10">
        <v>29</v>
      </c>
      <c r="B32" s="11">
        <v>173</v>
      </c>
      <c r="C32" s="11">
        <v>169</v>
      </c>
      <c r="D32" s="11">
        <v>165</v>
      </c>
      <c r="E32" s="11">
        <v>160</v>
      </c>
      <c r="F32" s="31">
        <v>156</v>
      </c>
      <c r="G32" s="31">
        <v>152</v>
      </c>
      <c r="H32" s="11">
        <v>149</v>
      </c>
      <c r="I32" s="11">
        <v>146</v>
      </c>
      <c r="J32" s="11">
        <v>144</v>
      </c>
      <c r="K32" s="11">
        <v>141</v>
      </c>
      <c r="L32" s="11">
        <v>140</v>
      </c>
      <c r="M32" s="11">
        <v>140</v>
      </c>
      <c r="N32" s="6" t="s">
        <v>127</v>
      </c>
    </row>
    <row r="33" spans="1:14" ht="16.5" customHeight="1">
      <c r="A33" s="10">
        <v>30</v>
      </c>
      <c r="B33" s="11">
        <v>214</v>
      </c>
      <c r="C33" s="11">
        <v>211</v>
      </c>
      <c r="D33" s="11">
        <v>207</v>
      </c>
      <c r="E33" s="11">
        <v>204</v>
      </c>
      <c r="F33" s="31">
        <v>200</v>
      </c>
      <c r="G33" s="31">
        <v>198</v>
      </c>
      <c r="H33" s="11">
        <v>196</v>
      </c>
      <c r="I33" s="11">
        <v>194</v>
      </c>
      <c r="J33" s="11">
        <v>192</v>
      </c>
      <c r="K33" s="11">
        <v>191</v>
      </c>
      <c r="L33" s="11">
        <v>190</v>
      </c>
      <c r="M33" s="11">
        <v>191</v>
      </c>
      <c r="N33" s="6" t="s">
        <v>128</v>
      </c>
    </row>
    <row r="34" spans="1:14" ht="16.5" customHeight="1">
      <c r="A34" s="10">
        <v>31</v>
      </c>
      <c r="B34" s="11">
        <v>236</v>
      </c>
      <c r="C34" s="11">
        <v>235</v>
      </c>
      <c r="D34" s="11">
        <v>232</v>
      </c>
      <c r="E34" s="11">
        <v>229</v>
      </c>
      <c r="F34" s="31">
        <v>226</v>
      </c>
      <c r="G34" s="31">
        <v>224</v>
      </c>
      <c r="H34" s="11">
        <v>223</v>
      </c>
      <c r="I34" s="11">
        <v>222</v>
      </c>
      <c r="J34" s="11">
        <v>221</v>
      </c>
      <c r="K34" s="11">
        <v>220</v>
      </c>
      <c r="L34" s="11">
        <v>220</v>
      </c>
      <c r="M34" s="11">
        <v>221</v>
      </c>
      <c r="N34" s="6" t="s">
        <v>129</v>
      </c>
    </row>
    <row r="35" spans="1:14" ht="16.5" customHeight="1">
      <c r="A35" s="10">
        <v>32</v>
      </c>
      <c r="B35" s="11">
        <v>185</v>
      </c>
      <c r="C35" s="11">
        <v>187</v>
      </c>
      <c r="D35" s="11">
        <v>187</v>
      </c>
      <c r="E35" s="11">
        <v>187</v>
      </c>
      <c r="F35" s="31">
        <v>187</v>
      </c>
      <c r="G35" s="31">
        <v>188</v>
      </c>
      <c r="H35" s="11">
        <v>188</v>
      </c>
      <c r="I35" s="11">
        <v>188</v>
      </c>
      <c r="J35" s="11">
        <v>189</v>
      </c>
      <c r="K35" s="11">
        <v>189</v>
      </c>
      <c r="L35" s="11">
        <v>190</v>
      </c>
      <c r="M35" s="11">
        <v>192</v>
      </c>
      <c r="N35" s="6" t="s">
        <v>130</v>
      </c>
    </row>
    <row r="36" spans="1:14" ht="16.5" customHeight="1">
      <c r="A36" s="10">
        <v>33</v>
      </c>
      <c r="B36" s="11">
        <v>259</v>
      </c>
      <c r="C36" s="11">
        <v>255</v>
      </c>
      <c r="D36" s="11">
        <v>251</v>
      </c>
      <c r="E36" s="11">
        <v>247</v>
      </c>
      <c r="F36" s="31">
        <v>243</v>
      </c>
      <c r="G36" s="31">
        <v>240</v>
      </c>
      <c r="H36" s="11">
        <v>238</v>
      </c>
      <c r="I36" s="11">
        <v>236</v>
      </c>
      <c r="J36" s="11">
        <v>235</v>
      </c>
      <c r="K36" s="11">
        <v>233</v>
      </c>
      <c r="L36" s="11">
        <v>232</v>
      </c>
      <c r="M36" s="11">
        <v>233</v>
      </c>
      <c r="N36" s="6" t="s">
        <v>131</v>
      </c>
    </row>
    <row r="37" spans="1:14" ht="16.5" customHeight="1">
      <c r="A37" s="10">
        <v>34</v>
      </c>
      <c r="B37" s="11">
        <v>307</v>
      </c>
      <c r="C37" s="11">
        <v>305</v>
      </c>
      <c r="D37" s="8">
        <v>301</v>
      </c>
      <c r="E37" s="8">
        <v>297</v>
      </c>
      <c r="F37" s="31">
        <v>295</v>
      </c>
      <c r="G37" s="31">
        <v>293</v>
      </c>
      <c r="H37" s="11">
        <v>293</v>
      </c>
      <c r="I37" s="11">
        <v>292</v>
      </c>
      <c r="J37" s="11">
        <v>291</v>
      </c>
      <c r="K37" s="11">
        <v>291</v>
      </c>
      <c r="L37" s="11">
        <v>293</v>
      </c>
      <c r="M37" s="11">
        <v>296</v>
      </c>
      <c r="N37" s="6" t="s">
        <v>132</v>
      </c>
    </row>
    <row r="38" spans="1:14" ht="16.5" customHeight="1">
      <c r="A38" s="10">
        <v>35</v>
      </c>
      <c r="B38" s="11">
        <v>328</v>
      </c>
      <c r="C38" s="11">
        <v>325</v>
      </c>
      <c r="D38" s="11">
        <v>319</v>
      </c>
      <c r="E38" s="11">
        <v>315</v>
      </c>
      <c r="F38" s="31">
        <v>311</v>
      </c>
      <c r="G38" s="31">
        <v>309</v>
      </c>
      <c r="H38" s="11">
        <v>307</v>
      </c>
      <c r="I38" s="11">
        <v>306</v>
      </c>
      <c r="J38" s="11">
        <v>305</v>
      </c>
      <c r="K38" s="11">
        <v>304</v>
      </c>
      <c r="L38" s="11">
        <v>305</v>
      </c>
      <c r="M38" s="11">
        <v>309</v>
      </c>
      <c r="N38" s="6" t="s">
        <v>133</v>
      </c>
    </row>
    <row r="39" spans="1:14" ht="16.5" customHeight="1">
      <c r="A39" s="10">
        <v>36</v>
      </c>
      <c r="B39" s="11">
        <v>278</v>
      </c>
      <c r="C39" s="11">
        <v>275</v>
      </c>
      <c r="D39" s="11">
        <v>270</v>
      </c>
      <c r="E39" s="11">
        <v>266</v>
      </c>
      <c r="F39" s="31">
        <v>263</v>
      </c>
      <c r="G39" s="31">
        <v>260</v>
      </c>
      <c r="H39" s="11">
        <v>258</v>
      </c>
      <c r="I39" s="11">
        <v>255</v>
      </c>
      <c r="J39" s="11">
        <v>252</v>
      </c>
      <c r="K39" s="11">
        <v>250</v>
      </c>
      <c r="L39" s="11">
        <v>249</v>
      </c>
      <c r="M39" s="11">
        <v>250</v>
      </c>
      <c r="N39" s="6" t="s">
        <v>134</v>
      </c>
    </row>
    <row r="40" spans="1:14" ht="16.5" customHeight="1">
      <c r="A40" s="10">
        <v>37</v>
      </c>
      <c r="B40" s="11">
        <v>345</v>
      </c>
      <c r="C40" s="11">
        <v>341</v>
      </c>
      <c r="D40" s="11">
        <v>335</v>
      </c>
      <c r="E40" s="11">
        <v>331</v>
      </c>
      <c r="F40" s="31">
        <v>327</v>
      </c>
      <c r="G40" s="31">
        <v>325</v>
      </c>
      <c r="H40" s="11">
        <v>324</v>
      </c>
      <c r="I40" s="11">
        <v>323</v>
      </c>
      <c r="J40" s="11">
        <v>322</v>
      </c>
      <c r="K40" s="11">
        <v>322</v>
      </c>
      <c r="L40" s="11">
        <v>324</v>
      </c>
      <c r="M40" s="11">
        <v>329</v>
      </c>
      <c r="N40" s="6" t="s">
        <v>135</v>
      </c>
    </row>
    <row r="41" spans="1:14" ht="16.5" customHeight="1">
      <c r="A41" s="10">
        <v>38</v>
      </c>
      <c r="B41" s="11">
        <v>344</v>
      </c>
      <c r="C41" s="11">
        <v>343</v>
      </c>
      <c r="D41" s="11">
        <v>339</v>
      </c>
      <c r="E41" s="11">
        <v>336</v>
      </c>
      <c r="F41" s="31">
        <v>333</v>
      </c>
      <c r="G41" s="31">
        <v>333</v>
      </c>
      <c r="H41" s="11">
        <v>332</v>
      </c>
      <c r="I41" s="11">
        <v>331</v>
      </c>
      <c r="J41" s="11">
        <v>332</v>
      </c>
      <c r="K41" s="11">
        <v>332</v>
      </c>
      <c r="L41" s="11">
        <v>333</v>
      </c>
      <c r="M41" s="11">
        <v>335</v>
      </c>
      <c r="N41" s="6" t="s">
        <v>136</v>
      </c>
    </row>
    <row r="42" spans="1:14" ht="16.5" customHeight="1">
      <c r="A42" s="10">
        <v>39</v>
      </c>
      <c r="B42" s="11">
        <v>321</v>
      </c>
      <c r="C42" s="11">
        <v>319</v>
      </c>
      <c r="D42" s="11">
        <v>315</v>
      </c>
      <c r="E42" s="11">
        <v>312</v>
      </c>
      <c r="F42" s="31">
        <v>309</v>
      </c>
      <c r="G42" s="31">
        <v>308</v>
      </c>
      <c r="H42" s="11">
        <v>307</v>
      </c>
      <c r="I42" s="11">
        <v>307</v>
      </c>
      <c r="J42" s="11">
        <v>307</v>
      </c>
      <c r="K42" s="11">
        <v>309</v>
      </c>
      <c r="L42" s="11">
        <v>312</v>
      </c>
      <c r="M42" s="11">
        <v>318</v>
      </c>
      <c r="N42" s="6" t="s">
        <v>137</v>
      </c>
    </row>
    <row r="43" spans="1:14" ht="16.5" customHeight="1">
      <c r="A43" s="10">
        <v>40</v>
      </c>
      <c r="B43" s="11">
        <v>269</v>
      </c>
      <c r="C43" s="11">
        <v>268</v>
      </c>
      <c r="D43" s="11">
        <v>264</v>
      </c>
      <c r="E43" s="11">
        <v>260</v>
      </c>
      <c r="F43" s="31">
        <v>257</v>
      </c>
      <c r="G43" s="31">
        <v>254</v>
      </c>
      <c r="H43" s="11">
        <v>251</v>
      </c>
      <c r="I43" s="11">
        <v>249</v>
      </c>
      <c r="J43" s="11">
        <v>246</v>
      </c>
      <c r="K43" s="11">
        <v>246</v>
      </c>
      <c r="L43" s="11">
        <v>248</v>
      </c>
      <c r="M43" s="11">
        <v>252</v>
      </c>
      <c r="N43" s="6" t="s">
        <v>138</v>
      </c>
    </row>
    <row r="44" spans="1:14" ht="16.5" customHeight="1">
      <c r="A44" s="10">
        <v>41</v>
      </c>
      <c r="B44" s="11">
        <v>125</v>
      </c>
      <c r="C44" s="11">
        <v>122</v>
      </c>
      <c r="D44" s="11">
        <v>118</v>
      </c>
      <c r="E44" s="11">
        <v>116</v>
      </c>
      <c r="F44" s="31">
        <v>113</v>
      </c>
      <c r="G44" s="31">
        <v>111</v>
      </c>
      <c r="H44" s="11">
        <v>108</v>
      </c>
      <c r="I44" s="11">
        <v>106</v>
      </c>
      <c r="J44" s="11">
        <v>105</v>
      </c>
      <c r="K44" s="11">
        <v>103</v>
      </c>
      <c r="L44" s="11">
        <v>103</v>
      </c>
      <c r="M44" s="11">
        <v>103</v>
      </c>
      <c r="N44" s="6" t="s">
        <v>139</v>
      </c>
    </row>
    <row r="45" spans="1:14" ht="16.5" customHeight="1">
      <c r="A45" s="10">
        <v>42</v>
      </c>
      <c r="B45" s="11">
        <v>419</v>
      </c>
      <c r="C45" s="11">
        <v>417</v>
      </c>
      <c r="D45" s="11">
        <v>413</v>
      </c>
      <c r="E45" s="11">
        <v>410</v>
      </c>
      <c r="F45" s="31">
        <v>408</v>
      </c>
      <c r="G45" s="31">
        <v>408</v>
      </c>
      <c r="H45" s="11">
        <v>410</v>
      </c>
      <c r="I45" s="11">
        <v>411</v>
      </c>
      <c r="J45" s="11">
        <v>413</v>
      </c>
      <c r="K45" s="11">
        <v>417</v>
      </c>
      <c r="L45" s="11">
        <v>423</v>
      </c>
      <c r="M45" s="11">
        <v>432</v>
      </c>
      <c r="N45" s="6" t="s">
        <v>140</v>
      </c>
    </row>
    <row r="46" spans="1:14" ht="16.5" customHeight="1">
      <c r="A46" s="10">
        <v>43</v>
      </c>
      <c r="B46" s="11">
        <v>376</v>
      </c>
      <c r="C46" s="11">
        <v>373</v>
      </c>
      <c r="D46" s="11">
        <v>367</v>
      </c>
      <c r="E46" s="11">
        <v>360</v>
      </c>
      <c r="F46" s="31">
        <v>354</v>
      </c>
      <c r="G46" s="31">
        <v>350</v>
      </c>
      <c r="H46" s="11">
        <v>348</v>
      </c>
      <c r="I46" s="11">
        <v>347</v>
      </c>
      <c r="J46" s="11">
        <v>347</v>
      </c>
      <c r="K46" s="11">
        <v>348</v>
      </c>
      <c r="L46" s="11">
        <v>350</v>
      </c>
      <c r="M46" s="11">
        <v>356</v>
      </c>
      <c r="N46" s="6" t="s">
        <v>141</v>
      </c>
    </row>
    <row r="47" spans="1:14" ht="16.5" customHeight="1">
      <c r="A47" s="10">
        <v>44</v>
      </c>
      <c r="B47" s="11">
        <v>367</v>
      </c>
      <c r="C47" s="11">
        <v>366</v>
      </c>
      <c r="D47" s="11">
        <v>362</v>
      </c>
      <c r="E47" s="11">
        <v>359</v>
      </c>
      <c r="F47" s="31">
        <v>355</v>
      </c>
      <c r="G47" s="31">
        <v>352</v>
      </c>
      <c r="H47" s="11">
        <v>351</v>
      </c>
      <c r="I47" s="11">
        <v>351</v>
      </c>
      <c r="J47" s="11">
        <v>353</v>
      </c>
      <c r="K47" s="11">
        <v>356</v>
      </c>
      <c r="L47" s="11">
        <v>359</v>
      </c>
      <c r="M47" s="11">
        <v>365</v>
      </c>
      <c r="N47" s="6" t="s">
        <v>142</v>
      </c>
    </row>
    <row r="48" spans="1:14" ht="16.5" customHeight="1">
      <c r="A48" s="10">
        <v>45</v>
      </c>
      <c r="B48" s="11">
        <v>249</v>
      </c>
      <c r="C48" s="11">
        <v>251</v>
      </c>
      <c r="D48" s="11">
        <v>252</v>
      </c>
      <c r="E48" s="11">
        <v>252</v>
      </c>
      <c r="F48" s="31">
        <v>253</v>
      </c>
      <c r="G48" s="31">
        <v>254</v>
      </c>
      <c r="H48" s="11">
        <v>255</v>
      </c>
      <c r="I48" s="11">
        <v>257</v>
      </c>
      <c r="J48" s="11">
        <v>258</v>
      </c>
      <c r="K48" s="11">
        <v>259</v>
      </c>
      <c r="L48" s="11">
        <v>260</v>
      </c>
      <c r="M48" s="11">
        <v>261</v>
      </c>
      <c r="N48" s="6" t="s">
        <v>143</v>
      </c>
    </row>
    <row r="49" spans="1:14" ht="16.5" customHeight="1">
      <c r="A49" s="10">
        <v>46</v>
      </c>
      <c r="B49" s="11">
        <v>454</v>
      </c>
      <c r="C49" s="11">
        <v>447</v>
      </c>
      <c r="D49" s="11">
        <v>437</v>
      </c>
      <c r="E49" s="11">
        <v>425</v>
      </c>
      <c r="F49" s="31">
        <v>413</v>
      </c>
      <c r="G49" s="31">
        <v>406</v>
      </c>
      <c r="H49" s="11">
        <v>401</v>
      </c>
      <c r="I49" s="11">
        <v>398</v>
      </c>
      <c r="J49" s="11">
        <v>397</v>
      </c>
      <c r="K49" s="11">
        <v>396</v>
      </c>
      <c r="L49" s="11">
        <v>399</v>
      </c>
      <c r="M49" s="11">
        <v>407</v>
      </c>
      <c r="N49" s="6" t="s">
        <v>144</v>
      </c>
    </row>
    <row r="50" spans="1:14" ht="16.5" customHeight="1">
      <c r="A50" s="10">
        <v>47</v>
      </c>
      <c r="B50" s="11">
        <v>239</v>
      </c>
      <c r="C50" s="11">
        <v>239</v>
      </c>
      <c r="D50" s="11">
        <v>237</v>
      </c>
      <c r="E50" s="11">
        <v>235</v>
      </c>
      <c r="F50" s="31">
        <v>235</v>
      </c>
      <c r="G50" s="31">
        <v>235</v>
      </c>
      <c r="H50" s="11">
        <v>235</v>
      </c>
      <c r="I50" s="11">
        <v>236</v>
      </c>
      <c r="J50" s="11">
        <v>238</v>
      </c>
      <c r="K50" s="11">
        <v>240</v>
      </c>
      <c r="L50" s="11">
        <v>243</v>
      </c>
      <c r="M50" s="11">
        <v>248</v>
      </c>
      <c r="N50" s="6" t="s">
        <v>145</v>
      </c>
    </row>
    <row r="51" spans="1:14" ht="16.5" customHeight="1">
      <c r="A51" s="10">
        <v>48</v>
      </c>
      <c r="B51" s="11">
        <v>285</v>
      </c>
      <c r="C51" s="11">
        <v>282</v>
      </c>
      <c r="D51" s="11">
        <v>277</v>
      </c>
      <c r="E51" s="11">
        <v>271</v>
      </c>
      <c r="F51" s="31">
        <v>267</v>
      </c>
      <c r="G51" s="31">
        <v>263</v>
      </c>
      <c r="H51" s="11">
        <v>259</v>
      </c>
      <c r="I51" s="11">
        <v>255</v>
      </c>
      <c r="J51" s="11">
        <v>252</v>
      </c>
      <c r="K51" s="11">
        <v>249</v>
      </c>
      <c r="L51" s="11">
        <v>247</v>
      </c>
      <c r="M51" s="11">
        <v>247</v>
      </c>
      <c r="N51" s="6" t="s">
        <v>146</v>
      </c>
    </row>
    <row r="52" spans="1:14" ht="16.5" customHeight="1">
      <c r="A52" s="10">
        <v>49</v>
      </c>
      <c r="B52" s="11">
        <v>288</v>
      </c>
      <c r="C52" s="11">
        <v>284</v>
      </c>
      <c r="D52" s="11">
        <v>278</v>
      </c>
      <c r="E52" s="11">
        <v>272</v>
      </c>
      <c r="F52" s="31">
        <v>267</v>
      </c>
      <c r="G52" s="31">
        <v>262</v>
      </c>
      <c r="H52" s="11">
        <v>258</v>
      </c>
      <c r="I52" s="11">
        <v>254</v>
      </c>
      <c r="J52" s="11">
        <v>250</v>
      </c>
      <c r="K52" s="11">
        <v>246</v>
      </c>
      <c r="L52" s="11">
        <v>244</v>
      </c>
      <c r="M52" s="11">
        <v>243</v>
      </c>
      <c r="N52" s="6" t="s">
        <v>147</v>
      </c>
    </row>
    <row r="53" spans="1:14" ht="16.5" customHeight="1">
      <c r="A53" s="10">
        <v>50</v>
      </c>
      <c r="B53" s="11">
        <v>272</v>
      </c>
      <c r="C53" s="11">
        <v>271</v>
      </c>
      <c r="D53" s="11">
        <v>269</v>
      </c>
      <c r="E53" s="11">
        <v>267</v>
      </c>
      <c r="F53" s="31">
        <v>265</v>
      </c>
      <c r="G53" s="31">
        <v>264</v>
      </c>
      <c r="H53" s="11">
        <v>264</v>
      </c>
      <c r="I53" s="11">
        <v>263</v>
      </c>
      <c r="J53" s="11">
        <v>263</v>
      </c>
      <c r="K53" s="11">
        <v>262</v>
      </c>
      <c r="L53" s="11">
        <v>263</v>
      </c>
      <c r="M53" s="11">
        <v>265</v>
      </c>
      <c r="N53" s="6" t="s">
        <v>148</v>
      </c>
    </row>
    <row r="54" spans="1:14" ht="16.5" customHeight="1">
      <c r="A54" s="10">
        <v>51</v>
      </c>
      <c r="B54" s="11">
        <v>428</v>
      </c>
      <c r="C54" s="11">
        <v>426</v>
      </c>
      <c r="D54" s="11">
        <v>421</v>
      </c>
      <c r="E54" s="11">
        <v>417</v>
      </c>
      <c r="F54" s="31">
        <v>413</v>
      </c>
      <c r="G54" s="31">
        <v>411</v>
      </c>
      <c r="H54" s="11">
        <v>409</v>
      </c>
      <c r="I54" s="11">
        <v>407</v>
      </c>
      <c r="J54" s="11">
        <v>406</v>
      </c>
      <c r="K54" s="11">
        <v>406</v>
      </c>
      <c r="L54" s="11">
        <v>408</v>
      </c>
      <c r="M54" s="11">
        <v>411</v>
      </c>
      <c r="N54" s="6" t="s">
        <v>149</v>
      </c>
    </row>
    <row r="55" spans="1:14" s="18" customFormat="1" ht="16.5" customHeight="1">
      <c r="A55" s="13">
        <v>52</v>
      </c>
      <c r="B55" s="12">
        <v>262</v>
      </c>
      <c r="C55" s="12">
        <v>264</v>
      </c>
      <c r="D55" s="12">
        <v>264</v>
      </c>
      <c r="E55" s="12">
        <v>265</v>
      </c>
      <c r="F55" s="36">
        <v>265</v>
      </c>
      <c r="G55" s="36">
        <v>265</v>
      </c>
      <c r="H55" s="12">
        <v>265</v>
      </c>
      <c r="I55" s="12">
        <v>264</v>
      </c>
      <c r="J55" s="12">
        <v>263</v>
      </c>
      <c r="K55" s="12">
        <v>263</v>
      </c>
      <c r="L55" s="12">
        <v>266</v>
      </c>
      <c r="M55" s="12">
        <v>271</v>
      </c>
      <c r="N55" s="6" t="s">
        <v>150</v>
      </c>
    </row>
    <row r="56" spans="1:14" s="18" customFormat="1" ht="16.5" customHeight="1">
      <c r="A56" s="13">
        <v>53</v>
      </c>
      <c r="B56" s="12">
        <v>737</v>
      </c>
      <c r="C56" s="12">
        <v>741</v>
      </c>
      <c r="D56" s="12">
        <v>737</v>
      </c>
      <c r="E56" s="12">
        <v>735</v>
      </c>
      <c r="F56" s="36">
        <v>738</v>
      </c>
      <c r="G56" s="36">
        <v>744</v>
      </c>
      <c r="H56" s="12">
        <v>751</v>
      </c>
      <c r="I56" s="12">
        <v>758</v>
      </c>
      <c r="J56" s="12">
        <v>766</v>
      </c>
      <c r="K56" s="12">
        <v>777</v>
      </c>
      <c r="L56" s="12">
        <v>789</v>
      </c>
      <c r="M56" s="12">
        <v>802</v>
      </c>
      <c r="N56" s="6" t="s">
        <v>151</v>
      </c>
    </row>
    <row r="57" spans="1:14" s="21" customFormat="1" ht="16.5" customHeight="1">
      <c r="A57" s="14">
        <v>54</v>
      </c>
      <c r="B57" s="19">
        <v>671</v>
      </c>
      <c r="C57" s="19">
        <v>676</v>
      </c>
      <c r="D57" s="19">
        <v>674</v>
      </c>
      <c r="E57" s="19">
        <v>673</v>
      </c>
      <c r="F57" s="278">
        <v>676</v>
      </c>
      <c r="G57" s="278">
        <v>681</v>
      </c>
      <c r="H57" s="19">
        <v>687</v>
      </c>
      <c r="I57" s="19">
        <v>693</v>
      </c>
      <c r="J57" s="19">
        <v>699</v>
      </c>
      <c r="K57" s="19">
        <v>706</v>
      </c>
      <c r="L57" s="19">
        <v>714</v>
      </c>
      <c r="M57" s="19">
        <v>723</v>
      </c>
      <c r="N57" s="20" t="s">
        <v>152</v>
      </c>
    </row>
    <row r="58" spans="1:14" ht="16.5" customHeight="1">
      <c r="A58" s="14">
        <v>55</v>
      </c>
      <c r="B58" s="11">
        <v>695</v>
      </c>
      <c r="C58" s="11">
        <v>700</v>
      </c>
      <c r="D58" s="11">
        <v>697</v>
      </c>
      <c r="E58" s="11">
        <v>696</v>
      </c>
      <c r="F58" s="31">
        <v>699</v>
      </c>
      <c r="G58" s="31">
        <v>704</v>
      </c>
      <c r="H58" s="11">
        <v>709</v>
      </c>
      <c r="I58" s="11">
        <v>715</v>
      </c>
      <c r="J58" s="11">
        <v>720</v>
      </c>
      <c r="K58" s="11">
        <v>727</v>
      </c>
      <c r="L58" s="11">
        <v>733</v>
      </c>
      <c r="M58" s="11">
        <v>742</v>
      </c>
      <c r="N58" s="6" t="s">
        <v>153</v>
      </c>
    </row>
    <row r="59" spans="1:14" ht="16.5" customHeight="1">
      <c r="A59" s="14">
        <v>56</v>
      </c>
      <c r="B59" s="11">
        <v>586</v>
      </c>
      <c r="C59" s="11">
        <v>592</v>
      </c>
      <c r="D59" s="11">
        <v>591</v>
      </c>
      <c r="E59" s="11">
        <v>591</v>
      </c>
      <c r="F59" s="31">
        <v>595</v>
      </c>
      <c r="G59" s="31">
        <v>601</v>
      </c>
      <c r="H59" s="11">
        <v>608</v>
      </c>
      <c r="I59" s="11">
        <v>617</v>
      </c>
      <c r="J59" s="11">
        <v>625</v>
      </c>
      <c r="K59" s="11">
        <v>635</v>
      </c>
      <c r="L59" s="11">
        <v>645</v>
      </c>
      <c r="M59" s="11">
        <v>657</v>
      </c>
      <c r="N59" s="6" t="s">
        <v>154</v>
      </c>
    </row>
    <row r="60" spans="1:14" s="21" customFormat="1" ht="16.5" customHeight="1">
      <c r="A60" s="14">
        <v>57</v>
      </c>
      <c r="B60" s="19">
        <v>1092</v>
      </c>
      <c r="C60" s="19">
        <v>1092</v>
      </c>
      <c r="D60" s="19">
        <v>1082</v>
      </c>
      <c r="E60" s="19">
        <v>1079</v>
      </c>
      <c r="F60" s="278">
        <v>1084</v>
      </c>
      <c r="G60" s="278">
        <v>1094</v>
      </c>
      <c r="H60" s="19">
        <v>1105</v>
      </c>
      <c r="I60" s="19">
        <v>1121</v>
      </c>
      <c r="J60" s="19">
        <v>1136</v>
      </c>
      <c r="K60" s="19">
        <v>1160</v>
      </c>
      <c r="L60" s="19">
        <v>1186</v>
      </c>
      <c r="M60" s="19">
        <v>1214</v>
      </c>
      <c r="N60" s="20" t="s">
        <v>155</v>
      </c>
    </row>
    <row r="61" spans="1:14" ht="16.5" customHeight="1">
      <c r="A61" s="14">
        <v>58</v>
      </c>
      <c r="B61" s="11">
        <v>314</v>
      </c>
      <c r="C61" s="11">
        <v>314</v>
      </c>
      <c r="D61" s="11">
        <v>312</v>
      </c>
      <c r="E61" s="11">
        <v>311</v>
      </c>
      <c r="F61" s="31">
        <v>310</v>
      </c>
      <c r="G61" s="31">
        <v>308</v>
      </c>
      <c r="H61" s="11">
        <v>307</v>
      </c>
      <c r="I61" s="11">
        <v>308</v>
      </c>
      <c r="J61" s="11">
        <v>310</v>
      </c>
      <c r="K61" s="11">
        <v>314</v>
      </c>
      <c r="L61" s="11">
        <v>319</v>
      </c>
      <c r="M61" s="11">
        <v>323</v>
      </c>
      <c r="N61" s="6" t="s">
        <v>156</v>
      </c>
    </row>
    <row r="62" spans="1:14" ht="16.5" customHeight="1">
      <c r="A62" s="14">
        <v>59</v>
      </c>
      <c r="B62" s="11">
        <v>424</v>
      </c>
      <c r="C62" s="11">
        <v>424</v>
      </c>
      <c r="D62" s="11">
        <v>422</v>
      </c>
      <c r="E62" s="11">
        <v>422</v>
      </c>
      <c r="F62" s="31">
        <v>423</v>
      </c>
      <c r="G62" s="31">
        <v>427</v>
      </c>
      <c r="H62" s="11">
        <v>430</v>
      </c>
      <c r="I62" s="11">
        <v>433</v>
      </c>
      <c r="J62" s="11">
        <v>435</v>
      </c>
      <c r="K62" s="11">
        <v>438</v>
      </c>
      <c r="L62" s="11">
        <v>442</v>
      </c>
      <c r="M62" s="11">
        <v>446</v>
      </c>
      <c r="N62" s="15" t="s">
        <v>239</v>
      </c>
    </row>
    <row r="63" spans="1:14" s="18" customFormat="1" ht="16.5" customHeight="1">
      <c r="A63" s="13">
        <v>60</v>
      </c>
      <c r="B63" s="12">
        <v>319</v>
      </c>
      <c r="C63" s="12">
        <v>319</v>
      </c>
      <c r="D63" s="12">
        <v>316</v>
      </c>
      <c r="E63" s="12">
        <v>315</v>
      </c>
      <c r="F63" s="36">
        <v>312</v>
      </c>
      <c r="G63" s="36">
        <v>311</v>
      </c>
      <c r="H63" s="12">
        <v>310</v>
      </c>
      <c r="I63" s="12">
        <v>310</v>
      </c>
      <c r="J63" s="12">
        <v>310</v>
      </c>
      <c r="K63" s="12">
        <v>310</v>
      </c>
      <c r="L63" s="12">
        <v>311</v>
      </c>
      <c r="M63" s="12">
        <v>312</v>
      </c>
      <c r="N63" s="6" t="s">
        <v>157</v>
      </c>
    </row>
    <row r="64" spans="1:14" ht="16.5" customHeight="1">
      <c r="A64" s="14">
        <v>61</v>
      </c>
      <c r="B64" s="11">
        <v>331</v>
      </c>
      <c r="C64" s="11">
        <v>332</v>
      </c>
      <c r="D64" s="11">
        <v>331</v>
      </c>
      <c r="E64" s="11">
        <v>331</v>
      </c>
      <c r="F64" s="31">
        <v>331</v>
      </c>
      <c r="G64" s="31">
        <v>333</v>
      </c>
      <c r="H64" s="11">
        <v>334</v>
      </c>
      <c r="I64" s="11">
        <v>338</v>
      </c>
      <c r="J64" s="11">
        <v>340</v>
      </c>
      <c r="K64" s="11">
        <v>344</v>
      </c>
      <c r="L64" s="11">
        <v>348</v>
      </c>
      <c r="M64" s="11">
        <v>353</v>
      </c>
      <c r="N64" s="6" t="s">
        <v>158</v>
      </c>
    </row>
    <row r="65" spans="1:14" ht="16.5" customHeight="1">
      <c r="A65" s="14">
        <v>62</v>
      </c>
      <c r="B65" s="11">
        <v>160</v>
      </c>
      <c r="C65" s="11">
        <v>159</v>
      </c>
      <c r="D65" s="11">
        <v>157</v>
      </c>
      <c r="E65" s="11">
        <v>155</v>
      </c>
      <c r="F65" s="31">
        <v>153</v>
      </c>
      <c r="G65" s="31">
        <v>151</v>
      </c>
      <c r="H65" s="11">
        <v>149</v>
      </c>
      <c r="I65" s="11">
        <v>147</v>
      </c>
      <c r="J65" s="11">
        <v>145</v>
      </c>
      <c r="K65" s="11">
        <v>144</v>
      </c>
      <c r="L65" s="11">
        <v>143</v>
      </c>
      <c r="M65" s="11">
        <v>143</v>
      </c>
      <c r="N65" s="6" t="s">
        <v>159</v>
      </c>
    </row>
    <row r="66" spans="1:14" ht="16.5" customHeight="1">
      <c r="A66" s="14">
        <v>63</v>
      </c>
      <c r="B66" s="11">
        <v>455</v>
      </c>
      <c r="C66" s="11">
        <v>453</v>
      </c>
      <c r="D66" s="11">
        <v>449</v>
      </c>
      <c r="E66" s="11">
        <v>444</v>
      </c>
      <c r="F66" s="31">
        <v>438</v>
      </c>
      <c r="G66" s="31">
        <v>434</v>
      </c>
      <c r="H66" s="11">
        <v>431</v>
      </c>
      <c r="I66" s="11">
        <v>429</v>
      </c>
      <c r="J66" s="11">
        <v>428</v>
      </c>
      <c r="K66" s="11">
        <v>427</v>
      </c>
      <c r="L66" s="11">
        <v>427</v>
      </c>
      <c r="M66" s="11">
        <v>428</v>
      </c>
      <c r="N66" s="6" t="s">
        <v>160</v>
      </c>
    </row>
    <row r="67" spans="1:14" s="21" customFormat="1" ht="16.5" customHeight="1">
      <c r="A67" s="14">
        <v>64</v>
      </c>
      <c r="B67" s="19">
        <v>280</v>
      </c>
      <c r="C67" s="19">
        <v>279</v>
      </c>
      <c r="D67" s="19">
        <v>277</v>
      </c>
      <c r="E67" s="19">
        <v>274</v>
      </c>
      <c r="F67" s="278">
        <v>272</v>
      </c>
      <c r="G67" s="278">
        <v>270</v>
      </c>
      <c r="H67" s="19">
        <v>268</v>
      </c>
      <c r="I67" s="19">
        <v>266</v>
      </c>
      <c r="J67" s="19">
        <v>264</v>
      </c>
      <c r="K67" s="19">
        <v>262</v>
      </c>
      <c r="L67" s="19">
        <v>261</v>
      </c>
      <c r="M67" s="19">
        <v>260</v>
      </c>
      <c r="N67" s="20" t="s">
        <v>161</v>
      </c>
    </row>
    <row r="68" spans="1:14" s="18" customFormat="1" ht="16.5" customHeight="1">
      <c r="A68" s="13">
        <v>65</v>
      </c>
      <c r="B68" s="12">
        <v>296</v>
      </c>
      <c r="C68" s="12">
        <v>295</v>
      </c>
      <c r="D68" s="12">
        <v>292</v>
      </c>
      <c r="E68" s="12">
        <v>289</v>
      </c>
      <c r="F68" s="36">
        <v>286</v>
      </c>
      <c r="G68" s="36">
        <v>285</v>
      </c>
      <c r="H68" s="12">
        <v>283</v>
      </c>
      <c r="I68" s="12">
        <v>281</v>
      </c>
      <c r="J68" s="12">
        <v>281</v>
      </c>
      <c r="K68" s="12">
        <v>280</v>
      </c>
      <c r="L68" s="12">
        <v>280</v>
      </c>
      <c r="M68" s="12">
        <v>281</v>
      </c>
      <c r="N68" s="6" t="s">
        <v>162</v>
      </c>
    </row>
    <row r="69" spans="1:14" ht="16.5" customHeight="1">
      <c r="A69" s="14">
        <v>66</v>
      </c>
      <c r="B69" s="11">
        <v>280</v>
      </c>
      <c r="C69" s="11">
        <v>280</v>
      </c>
      <c r="D69" s="11">
        <v>278</v>
      </c>
      <c r="E69" s="11">
        <v>275</v>
      </c>
      <c r="F69" s="31">
        <v>272</v>
      </c>
      <c r="G69" s="31">
        <v>270</v>
      </c>
      <c r="H69" s="11">
        <v>268</v>
      </c>
      <c r="I69" s="11">
        <v>266</v>
      </c>
      <c r="J69" s="11">
        <v>266</v>
      </c>
      <c r="K69" s="11">
        <v>265</v>
      </c>
      <c r="L69" s="11">
        <v>264</v>
      </c>
      <c r="M69" s="11">
        <v>265</v>
      </c>
      <c r="N69" s="6" t="s">
        <v>163</v>
      </c>
    </row>
    <row r="70" spans="1:14" ht="16.5" customHeight="1">
      <c r="A70" s="14">
        <v>67</v>
      </c>
      <c r="B70" s="11">
        <v>116</v>
      </c>
      <c r="C70" s="11">
        <v>115</v>
      </c>
      <c r="D70" s="11">
        <v>113</v>
      </c>
      <c r="E70" s="11">
        <v>112</v>
      </c>
      <c r="F70" s="31">
        <v>111</v>
      </c>
      <c r="G70" s="31">
        <v>110</v>
      </c>
      <c r="H70" s="11">
        <v>110</v>
      </c>
      <c r="I70" s="11">
        <v>109</v>
      </c>
      <c r="J70" s="11">
        <v>109</v>
      </c>
      <c r="K70" s="11">
        <v>108</v>
      </c>
      <c r="L70" s="11">
        <v>108</v>
      </c>
      <c r="M70" s="11">
        <v>108</v>
      </c>
      <c r="N70" s="6" t="s">
        <v>164</v>
      </c>
    </row>
    <row r="71" spans="1:14" ht="16.5" customHeight="1">
      <c r="A71" s="14">
        <v>68</v>
      </c>
      <c r="B71" s="11">
        <v>212</v>
      </c>
      <c r="C71" s="11">
        <v>212</v>
      </c>
      <c r="D71" s="11">
        <v>211</v>
      </c>
      <c r="E71" s="11">
        <v>210</v>
      </c>
      <c r="F71" s="31">
        <v>209</v>
      </c>
      <c r="G71" s="31">
        <v>209</v>
      </c>
      <c r="H71" s="11">
        <v>208</v>
      </c>
      <c r="I71" s="11">
        <v>208</v>
      </c>
      <c r="J71" s="11">
        <v>208</v>
      </c>
      <c r="K71" s="11">
        <v>207</v>
      </c>
      <c r="L71" s="11">
        <v>207</v>
      </c>
      <c r="M71" s="11">
        <v>207</v>
      </c>
      <c r="N71" s="6" t="s">
        <v>165</v>
      </c>
    </row>
    <row r="72" spans="1:14" ht="16.5" customHeight="1">
      <c r="A72" s="14">
        <v>69</v>
      </c>
      <c r="B72" s="11">
        <v>141</v>
      </c>
      <c r="C72" s="11">
        <v>141</v>
      </c>
      <c r="D72" s="11">
        <v>140</v>
      </c>
      <c r="E72" s="11">
        <v>139</v>
      </c>
      <c r="F72" s="31">
        <v>138</v>
      </c>
      <c r="G72" s="31">
        <v>137</v>
      </c>
      <c r="H72" s="11">
        <v>136</v>
      </c>
      <c r="I72" s="11">
        <v>136</v>
      </c>
      <c r="J72" s="11">
        <v>136</v>
      </c>
      <c r="K72" s="11">
        <v>135</v>
      </c>
      <c r="L72" s="11">
        <v>135</v>
      </c>
      <c r="M72" s="11">
        <v>135</v>
      </c>
      <c r="N72" s="6" t="s">
        <v>166</v>
      </c>
    </row>
    <row r="73" spans="1:14" s="21" customFormat="1" ht="16.5" customHeight="1">
      <c r="A73" s="14">
        <v>70</v>
      </c>
      <c r="B73" s="19">
        <v>295</v>
      </c>
      <c r="C73" s="19">
        <v>296</v>
      </c>
      <c r="D73" s="19">
        <v>295</v>
      </c>
      <c r="E73" s="19">
        <v>294</v>
      </c>
      <c r="F73" s="278">
        <v>294</v>
      </c>
      <c r="G73" s="278">
        <v>294</v>
      </c>
      <c r="H73" s="19">
        <v>293</v>
      </c>
      <c r="I73" s="19">
        <v>293</v>
      </c>
      <c r="J73" s="19">
        <v>292</v>
      </c>
      <c r="K73" s="19">
        <v>292</v>
      </c>
      <c r="L73" s="19">
        <v>291</v>
      </c>
      <c r="M73" s="19">
        <v>291</v>
      </c>
      <c r="N73" s="20" t="s">
        <v>167</v>
      </c>
    </row>
    <row r="74" spans="1:14" ht="16.5" customHeight="1">
      <c r="A74" s="14">
        <v>71</v>
      </c>
      <c r="B74" s="11">
        <v>281</v>
      </c>
      <c r="C74" s="11">
        <v>280</v>
      </c>
      <c r="D74" s="11">
        <v>277</v>
      </c>
      <c r="E74" s="11">
        <v>274</v>
      </c>
      <c r="F74" s="31">
        <v>272</v>
      </c>
      <c r="G74" s="31">
        <v>271</v>
      </c>
      <c r="H74" s="11">
        <v>270</v>
      </c>
      <c r="I74" s="11">
        <v>269</v>
      </c>
      <c r="J74" s="11">
        <v>269</v>
      </c>
      <c r="K74" s="11">
        <v>269</v>
      </c>
      <c r="L74" s="11">
        <v>270</v>
      </c>
      <c r="M74" s="11">
        <v>271</v>
      </c>
      <c r="N74" s="6" t="s">
        <v>168</v>
      </c>
    </row>
    <row r="75" spans="1:14" ht="16.5" customHeight="1">
      <c r="A75" s="14">
        <v>72</v>
      </c>
      <c r="B75" s="11">
        <v>311</v>
      </c>
      <c r="C75" s="11">
        <v>310</v>
      </c>
      <c r="D75" s="11">
        <v>307</v>
      </c>
      <c r="E75" s="11">
        <v>304</v>
      </c>
      <c r="F75" s="31">
        <v>301</v>
      </c>
      <c r="G75" s="31">
        <v>299</v>
      </c>
      <c r="H75" s="11">
        <v>297</v>
      </c>
      <c r="I75" s="11">
        <v>295</v>
      </c>
      <c r="J75" s="11">
        <v>293</v>
      </c>
      <c r="K75" s="11">
        <v>292</v>
      </c>
      <c r="L75" s="11">
        <v>291</v>
      </c>
      <c r="M75" s="11">
        <v>291</v>
      </c>
      <c r="N75" s="6" t="s">
        <v>169</v>
      </c>
    </row>
    <row r="76" spans="1:14" ht="16.5" customHeight="1">
      <c r="A76" s="14">
        <v>73</v>
      </c>
      <c r="B76" s="11">
        <v>273</v>
      </c>
      <c r="C76" s="11">
        <v>272</v>
      </c>
      <c r="D76" s="11">
        <v>269</v>
      </c>
      <c r="E76" s="11">
        <v>266</v>
      </c>
      <c r="F76" s="31">
        <v>264</v>
      </c>
      <c r="G76" s="31">
        <v>263</v>
      </c>
      <c r="H76" s="11">
        <v>262</v>
      </c>
      <c r="I76" s="11">
        <v>262</v>
      </c>
      <c r="J76" s="11">
        <v>262</v>
      </c>
      <c r="K76" s="11">
        <v>263</v>
      </c>
      <c r="L76" s="11">
        <v>264</v>
      </c>
      <c r="M76" s="11">
        <v>266</v>
      </c>
      <c r="N76" s="6" t="s">
        <v>170</v>
      </c>
    </row>
    <row r="77" spans="1:14" ht="16.5" customHeight="1">
      <c r="A77" s="14">
        <v>74</v>
      </c>
      <c r="B77" s="11">
        <v>380</v>
      </c>
      <c r="C77" s="11">
        <v>378</v>
      </c>
      <c r="D77" s="11">
        <v>373</v>
      </c>
      <c r="E77" s="11">
        <v>369</v>
      </c>
      <c r="F77" s="31">
        <v>366</v>
      </c>
      <c r="G77" s="31">
        <v>363</v>
      </c>
      <c r="H77" s="11">
        <v>361</v>
      </c>
      <c r="I77" s="11">
        <v>359</v>
      </c>
      <c r="J77" s="11">
        <v>358</v>
      </c>
      <c r="K77" s="11">
        <v>357</v>
      </c>
      <c r="L77" s="11">
        <v>357</v>
      </c>
      <c r="M77" s="11">
        <v>359</v>
      </c>
      <c r="N77" s="6" t="s">
        <v>171</v>
      </c>
    </row>
    <row r="78" spans="1:14" ht="16.5" customHeight="1">
      <c r="A78" s="14">
        <v>75</v>
      </c>
      <c r="B78" s="11">
        <v>360</v>
      </c>
      <c r="C78" s="11">
        <v>358</v>
      </c>
      <c r="D78" s="11">
        <v>354</v>
      </c>
      <c r="E78" s="11">
        <v>350</v>
      </c>
      <c r="F78" s="31">
        <v>347</v>
      </c>
      <c r="G78" s="31">
        <v>345</v>
      </c>
      <c r="H78" s="11">
        <v>343</v>
      </c>
      <c r="I78" s="11">
        <v>342</v>
      </c>
      <c r="J78" s="11">
        <v>340</v>
      </c>
      <c r="K78" s="11">
        <v>339</v>
      </c>
      <c r="L78" s="11">
        <v>339</v>
      </c>
      <c r="M78" s="11">
        <v>339</v>
      </c>
      <c r="N78" s="6" t="s">
        <v>172</v>
      </c>
    </row>
    <row r="79" spans="1:14" ht="16.5" customHeight="1">
      <c r="A79" s="14">
        <v>76</v>
      </c>
      <c r="B79" s="11">
        <v>310</v>
      </c>
      <c r="C79" s="11">
        <v>307</v>
      </c>
      <c r="D79" s="11">
        <v>301</v>
      </c>
      <c r="E79" s="11">
        <v>297</v>
      </c>
      <c r="F79" s="31">
        <v>293</v>
      </c>
      <c r="G79" s="31">
        <v>290</v>
      </c>
      <c r="H79" s="11">
        <v>287</v>
      </c>
      <c r="I79" s="11">
        <v>284</v>
      </c>
      <c r="J79" s="11">
        <v>281</v>
      </c>
      <c r="K79" s="11">
        <v>280</v>
      </c>
      <c r="L79" s="11">
        <v>280</v>
      </c>
      <c r="M79" s="11">
        <v>281</v>
      </c>
      <c r="N79" s="6" t="s">
        <v>173</v>
      </c>
    </row>
    <row r="80" spans="1:14" ht="16.5" customHeight="1">
      <c r="A80" s="14">
        <v>77</v>
      </c>
      <c r="B80" s="11">
        <v>619</v>
      </c>
      <c r="C80" s="11">
        <v>618</v>
      </c>
      <c r="D80" s="11">
        <v>613</v>
      </c>
      <c r="E80" s="11">
        <v>608</v>
      </c>
      <c r="F80" s="31">
        <v>606</v>
      </c>
      <c r="G80" s="31">
        <v>606</v>
      </c>
      <c r="H80" s="11">
        <v>605</v>
      </c>
      <c r="I80" s="11">
        <v>604</v>
      </c>
      <c r="J80" s="11">
        <v>606</v>
      </c>
      <c r="K80" s="11">
        <v>609</v>
      </c>
      <c r="L80" s="11">
        <v>613</v>
      </c>
      <c r="M80" s="11">
        <v>620</v>
      </c>
      <c r="N80" s="6" t="s">
        <v>174</v>
      </c>
    </row>
    <row r="81" spans="1:14" ht="16.5" customHeight="1">
      <c r="A81" s="14">
        <v>78</v>
      </c>
      <c r="B81" s="11">
        <v>268</v>
      </c>
      <c r="C81" s="11">
        <v>266</v>
      </c>
      <c r="D81" s="11">
        <v>263</v>
      </c>
      <c r="E81" s="11">
        <v>261</v>
      </c>
      <c r="F81" s="31">
        <v>258</v>
      </c>
      <c r="G81" s="31">
        <v>256</v>
      </c>
      <c r="H81" s="11">
        <v>254</v>
      </c>
      <c r="I81" s="11">
        <v>253</v>
      </c>
      <c r="J81" s="11">
        <v>252</v>
      </c>
      <c r="K81" s="11">
        <v>251</v>
      </c>
      <c r="L81" s="11">
        <v>250</v>
      </c>
      <c r="M81" s="11">
        <v>250</v>
      </c>
      <c r="N81" s="6" t="s">
        <v>175</v>
      </c>
    </row>
    <row r="82" spans="1:14" s="18" customFormat="1" ht="16.5" customHeight="1">
      <c r="A82" s="13">
        <v>79</v>
      </c>
      <c r="B82" s="12">
        <v>403</v>
      </c>
      <c r="C82" s="12">
        <v>400</v>
      </c>
      <c r="D82" s="12">
        <v>394</v>
      </c>
      <c r="E82" s="12">
        <v>388</v>
      </c>
      <c r="F82" s="36">
        <v>384</v>
      </c>
      <c r="G82" s="36">
        <v>382</v>
      </c>
      <c r="H82" s="12">
        <v>380</v>
      </c>
      <c r="I82" s="12">
        <v>380</v>
      </c>
      <c r="J82" s="12">
        <v>381</v>
      </c>
      <c r="K82" s="12">
        <v>381</v>
      </c>
      <c r="L82" s="12">
        <v>382</v>
      </c>
      <c r="M82" s="12">
        <v>383</v>
      </c>
      <c r="N82" s="6" t="s">
        <v>176</v>
      </c>
    </row>
    <row r="83" spans="1:14" ht="16.5" customHeight="1">
      <c r="A83" s="14">
        <v>80</v>
      </c>
      <c r="B83" s="11">
        <v>273</v>
      </c>
      <c r="C83" s="11">
        <v>271</v>
      </c>
      <c r="D83" s="11">
        <v>269</v>
      </c>
      <c r="E83" s="11">
        <v>266</v>
      </c>
      <c r="F83" s="31">
        <v>264</v>
      </c>
      <c r="G83" s="31">
        <v>263</v>
      </c>
      <c r="H83" s="11">
        <v>262</v>
      </c>
      <c r="I83" s="11">
        <v>262</v>
      </c>
      <c r="J83" s="11">
        <v>261</v>
      </c>
      <c r="K83" s="11">
        <v>260</v>
      </c>
      <c r="L83" s="11">
        <v>259</v>
      </c>
      <c r="M83" s="11">
        <v>259</v>
      </c>
      <c r="N83" s="6" t="s">
        <v>177</v>
      </c>
    </row>
    <row r="84" spans="1:14" ht="16.5" customHeight="1">
      <c r="A84" s="14">
        <v>81</v>
      </c>
      <c r="B84" s="11">
        <v>527</v>
      </c>
      <c r="C84" s="11">
        <v>517</v>
      </c>
      <c r="D84" s="11">
        <v>501</v>
      </c>
      <c r="E84" s="11">
        <v>486</v>
      </c>
      <c r="F84" s="31">
        <v>473</v>
      </c>
      <c r="G84" s="31">
        <v>462</v>
      </c>
      <c r="H84" s="11">
        <v>453</v>
      </c>
      <c r="I84" s="11">
        <v>444</v>
      </c>
      <c r="J84" s="11">
        <v>436</v>
      </c>
      <c r="K84" s="11">
        <v>428</v>
      </c>
      <c r="L84" s="11">
        <v>420</v>
      </c>
      <c r="M84" s="11">
        <v>414</v>
      </c>
      <c r="N84" s="6" t="s">
        <v>178</v>
      </c>
    </row>
    <row r="85" spans="1:14" ht="16.5" customHeight="1">
      <c r="A85" s="14">
        <v>82</v>
      </c>
      <c r="B85" s="11">
        <v>360</v>
      </c>
      <c r="C85" s="11">
        <v>359</v>
      </c>
      <c r="D85" s="11">
        <v>357</v>
      </c>
      <c r="E85" s="11">
        <v>356</v>
      </c>
      <c r="F85" s="31">
        <v>355</v>
      </c>
      <c r="G85" s="31">
        <v>355</v>
      </c>
      <c r="H85" s="11">
        <v>357</v>
      </c>
      <c r="I85" s="11">
        <v>361</v>
      </c>
      <c r="J85" s="11">
        <v>365</v>
      </c>
      <c r="K85" s="11">
        <v>367</v>
      </c>
      <c r="L85" s="11">
        <v>370</v>
      </c>
      <c r="M85" s="11">
        <v>371</v>
      </c>
      <c r="N85" s="6" t="s">
        <v>179</v>
      </c>
    </row>
    <row r="86" spans="1:14" ht="16.5" customHeight="1">
      <c r="A86" s="14">
        <v>83</v>
      </c>
      <c r="B86" s="11">
        <v>303</v>
      </c>
      <c r="C86" s="11">
        <v>300</v>
      </c>
      <c r="D86" s="11">
        <v>295</v>
      </c>
      <c r="E86" s="11">
        <v>289</v>
      </c>
      <c r="F86" s="31">
        <v>284</v>
      </c>
      <c r="G86" s="31">
        <v>281</v>
      </c>
      <c r="H86" s="11">
        <v>278</v>
      </c>
      <c r="I86" s="11">
        <v>275</v>
      </c>
      <c r="J86" s="11">
        <v>274</v>
      </c>
      <c r="K86" s="11">
        <v>273</v>
      </c>
      <c r="L86" s="11">
        <v>274</v>
      </c>
      <c r="M86" s="11">
        <v>275</v>
      </c>
      <c r="N86" s="6" t="s">
        <v>180</v>
      </c>
    </row>
    <row r="87" spans="1:14" ht="16.5" customHeight="1">
      <c r="A87" s="14">
        <v>84</v>
      </c>
      <c r="B87" s="19">
        <v>458</v>
      </c>
      <c r="C87" s="19">
        <v>456</v>
      </c>
      <c r="D87" s="19">
        <v>451</v>
      </c>
      <c r="E87" s="19">
        <v>448</v>
      </c>
      <c r="F87" s="278">
        <v>444</v>
      </c>
      <c r="G87" s="278">
        <v>443</v>
      </c>
      <c r="H87" s="19">
        <v>443</v>
      </c>
      <c r="I87" s="19">
        <v>445</v>
      </c>
      <c r="J87" s="19">
        <v>448</v>
      </c>
      <c r="K87" s="19">
        <v>451</v>
      </c>
      <c r="L87" s="19">
        <v>453</v>
      </c>
      <c r="M87" s="19">
        <v>457</v>
      </c>
      <c r="N87" s="6" t="s">
        <v>181</v>
      </c>
    </row>
    <row r="88" spans="1:14" ht="16.5" customHeight="1">
      <c r="A88" s="14">
        <v>85</v>
      </c>
      <c r="B88" s="11">
        <v>741</v>
      </c>
      <c r="C88" s="11">
        <v>743</v>
      </c>
      <c r="D88" s="11">
        <v>740</v>
      </c>
      <c r="E88" s="11">
        <v>739</v>
      </c>
      <c r="F88" s="31">
        <v>737</v>
      </c>
      <c r="G88" s="31">
        <v>738</v>
      </c>
      <c r="H88" s="11">
        <v>742</v>
      </c>
      <c r="I88" s="11">
        <v>746</v>
      </c>
      <c r="J88" s="11">
        <v>751</v>
      </c>
      <c r="K88" s="11">
        <v>754</v>
      </c>
      <c r="L88" s="11">
        <v>760</v>
      </c>
      <c r="M88" s="11">
        <v>768</v>
      </c>
      <c r="N88" s="6" t="s">
        <v>182</v>
      </c>
    </row>
    <row r="89" spans="1:14" ht="16.5" customHeight="1">
      <c r="A89" s="14">
        <v>86</v>
      </c>
      <c r="B89" s="16">
        <v>363</v>
      </c>
      <c r="C89" s="16">
        <v>359</v>
      </c>
      <c r="D89" s="11">
        <v>354</v>
      </c>
      <c r="E89" s="11">
        <v>349</v>
      </c>
      <c r="F89" s="31">
        <v>345</v>
      </c>
      <c r="G89" s="31">
        <v>343</v>
      </c>
      <c r="H89" s="11">
        <v>342</v>
      </c>
      <c r="I89" s="11">
        <v>343</v>
      </c>
      <c r="J89" s="11">
        <v>345</v>
      </c>
      <c r="K89" s="11">
        <v>348</v>
      </c>
      <c r="L89" s="11">
        <v>349</v>
      </c>
      <c r="M89" s="11">
        <v>352</v>
      </c>
      <c r="N89" s="6" t="s">
        <v>181</v>
      </c>
    </row>
    <row r="90" spans="1:14" ht="16.5" customHeight="1">
      <c r="A90" s="14">
        <v>87</v>
      </c>
      <c r="B90" s="11">
        <v>396</v>
      </c>
      <c r="C90" s="11">
        <v>394</v>
      </c>
      <c r="D90" s="11">
        <v>386</v>
      </c>
      <c r="E90" s="11">
        <v>380</v>
      </c>
      <c r="F90" s="31">
        <v>376</v>
      </c>
      <c r="G90" s="31">
        <v>374</v>
      </c>
      <c r="H90" s="11">
        <v>373</v>
      </c>
      <c r="I90" s="11">
        <v>374</v>
      </c>
      <c r="J90" s="11">
        <v>376</v>
      </c>
      <c r="K90" s="11">
        <v>379</v>
      </c>
      <c r="L90" s="11">
        <v>381</v>
      </c>
      <c r="M90" s="11">
        <v>385</v>
      </c>
      <c r="N90" s="6" t="s">
        <v>183</v>
      </c>
    </row>
    <row r="91" spans="1:14" s="18" customFormat="1" ht="16.5" customHeight="1">
      <c r="A91" s="13">
        <v>88</v>
      </c>
      <c r="B91" s="36">
        <v>199</v>
      </c>
      <c r="C91" s="36">
        <v>197</v>
      </c>
      <c r="D91" s="36">
        <v>195</v>
      </c>
      <c r="E91" s="36">
        <v>192</v>
      </c>
      <c r="F91" s="36">
        <v>190</v>
      </c>
      <c r="G91" s="36">
        <v>189</v>
      </c>
      <c r="H91" s="12">
        <v>188</v>
      </c>
      <c r="I91" s="12">
        <v>187</v>
      </c>
      <c r="J91" s="12">
        <v>186</v>
      </c>
      <c r="K91" s="12">
        <v>186</v>
      </c>
      <c r="L91" s="12">
        <v>186</v>
      </c>
      <c r="M91" s="12">
        <v>187</v>
      </c>
      <c r="N91" s="6" t="s">
        <v>184</v>
      </c>
    </row>
    <row r="92" spans="1:14" ht="16.5" customHeight="1">
      <c r="A92" s="14">
        <v>89</v>
      </c>
      <c r="B92" s="11">
        <v>111</v>
      </c>
      <c r="C92" s="11">
        <v>109</v>
      </c>
      <c r="D92" s="11">
        <v>107</v>
      </c>
      <c r="E92" s="11">
        <v>104</v>
      </c>
      <c r="F92" s="31">
        <v>102</v>
      </c>
      <c r="G92" s="31">
        <v>100</v>
      </c>
      <c r="H92" s="11">
        <v>98</v>
      </c>
      <c r="I92" s="11">
        <v>96</v>
      </c>
      <c r="J92" s="11">
        <v>95</v>
      </c>
      <c r="K92" s="11">
        <v>93</v>
      </c>
      <c r="L92" s="11">
        <v>92</v>
      </c>
      <c r="M92" s="11">
        <v>91</v>
      </c>
      <c r="N92" s="6" t="s">
        <v>185</v>
      </c>
    </row>
    <row r="93" spans="1:14" ht="16.5" customHeight="1">
      <c r="A93" s="14">
        <v>90</v>
      </c>
      <c r="B93" s="11">
        <v>190</v>
      </c>
      <c r="C93" s="11">
        <v>187</v>
      </c>
      <c r="D93" s="11">
        <v>183</v>
      </c>
      <c r="E93" s="11">
        <v>179</v>
      </c>
      <c r="F93" s="31">
        <v>174</v>
      </c>
      <c r="G93" s="279">
        <v>170</v>
      </c>
      <c r="H93" s="11">
        <v>167</v>
      </c>
      <c r="I93" s="11">
        <v>164</v>
      </c>
      <c r="J93" s="11">
        <v>161</v>
      </c>
      <c r="K93" s="11">
        <v>159</v>
      </c>
      <c r="L93" s="11">
        <v>157</v>
      </c>
      <c r="M93" s="17">
        <v>157</v>
      </c>
      <c r="N93" s="6" t="s">
        <v>186</v>
      </c>
    </row>
    <row r="94" spans="1:14" ht="16.5" customHeight="1">
      <c r="A94" s="14">
        <v>91</v>
      </c>
      <c r="B94" s="31">
        <v>404</v>
      </c>
      <c r="C94" s="31">
        <v>406</v>
      </c>
      <c r="D94" s="31">
        <v>404</v>
      </c>
      <c r="E94" s="31">
        <v>404</v>
      </c>
      <c r="F94" s="31">
        <v>405</v>
      </c>
      <c r="G94" s="31">
        <v>407</v>
      </c>
      <c r="H94" s="11">
        <v>409</v>
      </c>
      <c r="I94" s="11">
        <v>412</v>
      </c>
      <c r="J94" s="11">
        <v>415</v>
      </c>
      <c r="K94" s="11">
        <v>419</v>
      </c>
      <c r="L94" s="11">
        <v>424</v>
      </c>
      <c r="M94" s="11">
        <v>431</v>
      </c>
      <c r="N94" s="6" t="s">
        <v>187</v>
      </c>
    </row>
    <row r="95" spans="1:14" s="18" customFormat="1" ht="16.5" customHeight="1">
      <c r="A95" s="13">
        <v>92</v>
      </c>
      <c r="B95" s="12">
        <v>385</v>
      </c>
      <c r="C95" s="12">
        <v>384</v>
      </c>
      <c r="D95" s="12">
        <v>379</v>
      </c>
      <c r="E95" s="12">
        <v>373</v>
      </c>
      <c r="F95" s="36">
        <v>368</v>
      </c>
      <c r="G95" s="36">
        <v>364</v>
      </c>
      <c r="H95" s="12">
        <v>360</v>
      </c>
      <c r="I95" s="12">
        <v>357</v>
      </c>
      <c r="J95" s="12">
        <v>355</v>
      </c>
      <c r="K95" s="12">
        <v>355</v>
      </c>
      <c r="L95" s="12">
        <v>356</v>
      </c>
      <c r="M95" s="12">
        <v>357</v>
      </c>
      <c r="N95" s="6" t="s">
        <v>188</v>
      </c>
    </row>
    <row r="96" spans="1:14" s="21" customFormat="1" ht="16.5" customHeight="1">
      <c r="A96" s="14">
        <v>93</v>
      </c>
      <c r="B96" s="19">
        <v>332</v>
      </c>
      <c r="C96" s="19">
        <v>330</v>
      </c>
      <c r="D96" s="19">
        <v>323</v>
      </c>
      <c r="E96" s="19">
        <v>316</v>
      </c>
      <c r="F96" s="278">
        <v>310</v>
      </c>
      <c r="G96" s="278">
        <v>304</v>
      </c>
      <c r="H96" s="19">
        <v>299</v>
      </c>
      <c r="I96" s="19">
        <v>295</v>
      </c>
      <c r="J96" s="19">
        <v>294</v>
      </c>
      <c r="K96" s="19">
        <v>294</v>
      </c>
      <c r="L96" s="19">
        <v>296</v>
      </c>
      <c r="M96" s="19">
        <v>299</v>
      </c>
      <c r="N96" s="20" t="s">
        <v>189</v>
      </c>
    </row>
    <row r="97" spans="1:14" ht="16.5" customHeight="1">
      <c r="A97" s="14">
        <v>94</v>
      </c>
      <c r="B97" s="11">
        <v>370</v>
      </c>
      <c r="C97" s="11">
        <v>371</v>
      </c>
      <c r="D97" s="11">
        <v>367</v>
      </c>
      <c r="E97" s="11">
        <v>362</v>
      </c>
      <c r="F97" s="31">
        <v>358</v>
      </c>
      <c r="G97" s="31">
        <v>355</v>
      </c>
      <c r="H97" s="11">
        <v>352</v>
      </c>
      <c r="I97" s="11">
        <v>349</v>
      </c>
      <c r="J97" s="11">
        <v>346</v>
      </c>
      <c r="K97" s="11">
        <v>344</v>
      </c>
      <c r="L97" s="11">
        <v>343</v>
      </c>
      <c r="M97" s="11">
        <v>343</v>
      </c>
      <c r="N97" s="6" t="s">
        <v>190</v>
      </c>
    </row>
    <row r="98" spans="1:14" ht="16.5" customHeight="1">
      <c r="A98" s="14">
        <v>95</v>
      </c>
      <c r="B98" s="11">
        <v>557</v>
      </c>
      <c r="C98" s="11">
        <v>557</v>
      </c>
      <c r="D98" s="11">
        <v>552</v>
      </c>
      <c r="E98" s="11">
        <v>546</v>
      </c>
      <c r="F98" s="31">
        <v>542</v>
      </c>
      <c r="G98" s="31">
        <v>538</v>
      </c>
      <c r="H98" s="11">
        <v>535</v>
      </c>
      <c r="I98" s="11">
        <v>533</v>
      </c>
      <c r="J98" s="11">
        <v>533</v>
      </c>
      <c r="K98" s="11">
        <v>533</v>
      </c>
      <c r="L98" s="11">
        <v>534</v>
      </c>
      <c r="M98" s="11">
        <v>536</v>
      </c>
      <c r="N98" s="6" t="s">
        <v>191</v>
      </c>
    </row>
    <row r="99" spans="1:14" s="18" customFormat="1" ht="16.5" customHeight="1">
      <c r="A99" s="13">
        <v>96</v>
      </c>
      <c r="B99" s="12">
        <v>471</v>
      </c>
      <c r="C99" s="12">
        <v>472</v>
      </c>
      <c r="D99" s="12">
        <v>467</v>
      </c>
      <c r="E99" s="12">
        <v>463</v>
      </c>
      <c r="F99" s="36">
        <v>461</v>
      </c>
      <c r="G99" s="36">
        <v>462</v>
      </c>
      <c r="H99" s="12">
        <v>464</v>
      </c>
      <c r="I99" s="12">
        <v>467</v>
      </c>
      <c r="J99" s="12">
        <v>471</v>
      </c>
      <c r="K99" s="12">
        <v>477</v>
      </c>
      <c r="L99" s="12">
        <v>485</v>
      </c>
      <c r="M99" s="12">
        <v>494</v>
      </c>
      <c r="N99" s="6" t="s">
        <v>192</v>
      </c>
    </row>
    <row r="100" spans="1:14" s="21" customFormat="1" ht="16.5" customHeight="1">
      <c r="A100" s="14">
        <v>97</v>
      </c>
      <c r="B100" s="19">
        <v>680</v>
      </c>
      <c r="C100" s="19">
        <v>689</v>
      </c>
      <c r="D100" s="19">
        <v>688</v>
      </c>
      <c r="E100" s="19">
        <v>688</v>
      </c>
      <c r="F100" s="278">
        <v>692</v>
      </c>
      <c r="G100" s="278">
        <v>702</v>
      </c>
      <c r="H100" s="19">
        <v>715</v>
      </c>
      <c r="I100" s="19">
        <v>731</v>
      </c>
      <c r="J100" s="19">
        <v>749</v>
      </c>
      <c r="K100" s="19">
        <v>769</v>
      </c>
      <c r="L100" s="19">
        <v>794</v>
      </c>
      <c r="M100" s="19">
        <v>824</v>
      </c>
      <c r="N100" s="20" t="s">
        <v>193</v>
      </c>
    </row>
    <row r="101" spans="1:14" ht="16.5" customHeight="1">
      <c r="A101" s="14">
        <v>98</v>
      </c>
      <c r="B101" s="11">
        <v>499</v>
      </c>
      <c r="C101" s="11">
        <v>497</v>
      </c>
      <c r="D101" s="11">
        <v>490</v>
      </c>
      <c r="E101" s="11">
        <v>483</v>
      </c>
      <c r="F101" s="31">
        <v>479</v>
      </c>
      <c r="G101" s="31">
        <v>477</v>
      </c>
      <c r="H101" s="11">
        <v>477</v>
      </c>
      <c r="I101" s="11">
        <v>477</v>
      </c>
      <c r="J101" s="11">
        <v>480</v>
      </c>
      <c r="K101" s="11">
        <v>486</v>
      </c>
      <c r="L101" s="11">
        <v>492</v>
      </c>
      <c r="M101" s="11">
        <v>498</v>
      </c>
      <c r="N101" s="6" t="s">
        <v>194</v>
      </c>
    </row>
    <row r="102" spans="1:14" s="18" customFormat="1" ht="16.5" customHeight="1">
      <c r="A102" s="13">
        <v>99</v>
      </c>
      <c r="B102" s="12">
        <v>503</v>
      </c>
      <c r="C102" s="12">
        <v>501</v>
      </c>
      <c r="D102" s="12">
        <v>493</v>
      </c>
      <c r="E102" s="12">
        <v>484</v>
      </c>
      <c r="F102" s="36">
        <v>478</v>
      </c>
      <c r="G102" s="36">
        <v>472</v>
      </c>
      <c r="H102" s="12">
        <v>466</v>
      </c>
      <c r="I102" s="12">
        <v>461</v>
      </c>
      <c r="J102" s="12">
        <v>456</v>
      </c>
      <c r="K102" s="12">
        <v>453</v>
      </c>
      <c r="L102" s="12">
        <v>449</v>
      </c>
      <c r="M102" s="12">
        <v>445</v>
      </c>
      <c r="N102" s="6" t="s">
        <v>195</v>
      </c>
    </row>
    <row r="103" spans="1:14" ht="16.5" customHeight="1">
      <c r="A103" s="14">
        <v>100</v>
      </c>
      <c r="B103" s="11">
        <v>511</v>
      </c>
      <c r="C103" s="11">
        <v>509</v>
      </c>
      <c r="D103" s="11">
        <v>501</v>
      </c>
      <c r="E103" s="11">
        <v>492</v>
      </c>
      <c r="F103" s="31">
        <v>486</v>
      </c>
      <c r="G103" s="31">
        <v>479</v>
      </c>
      <c r="H103" s="11">
        <v>473</v>
      </c>
      <c r="I103" s="11">
        <v>468</v>
      </c>
      <c r="J103" s="11">
        <v>463</v>
      </c>
      <c r="K103" s="11">
        <v>459</v>
      </c>
      <c r="L103" s="11">
        <v>455</v>
      </c>
      <c r="M103" s="11">
        <v>451</v>
      </c>
      <c r="N103" s="6" t="s">
        <v>196</v>
      </c>
    </row>
    <row r="104" spans="1:14" s="21" customFormat="1" ht="16.5" customHeight="1">
      <c r="A104" s="14">
        <v>101</v>
      </c>
      <c r="B104" s="19">
        <v>292</v>
      </c>
      <c r="C104" s="19">
        <v>292</v>
      </c>
      <c r="D104" s="19">
        <v>290</v>
      </c>
      <c r="E104" s="19">
        <v>288</v>
      </c>
      <c r="F104" s="278">
        <v>286</v>
      </c>
      <c r="G104" s="278">
        <v>285</v>
      </c>
      <c r="H104" s="19">
        <v>283</v>
      </c>
      <c r="I104" s="19">
        <v>281</v>
      </c>
      <c r="J104" s="19">
        <v>280</v>
      </c>
      <c r="K104" s="19">
        <v>279</v>
      </c>
      <c r="L104" s="19">
        <v>277</v>
      </c>
      <c r="M104" s="19">
        <v>276</v>
      </c>
      <c r="N104" s="20" t="s">
        <v>197</v>
      </c>
    </row>
    <row r="105" spans="1:14" ht="16.5" customHeight="1">
      <c r="A105" s="14">
        <v>102</v>
      </c>
      <c r="B105" s="11">
        <v>567</v>
      </c>
      <c r="C105" s="11">
        <v>562</v>
      </c>
      <c r="D105" s="11">
        <v>553</v>
      </c>
      <c r="E105" s="11">
        <v>541</v>
      </c>
      <c r="F105" s="31">
        <v>533</v>
      </c>
      <c r="G105" s="31">
        <v>525</v>
      </c>
      <c r="H105" s="11">
        <v>518</v>
      </c>
      <c r="I105" s="11">
        <v>512</v>
      </c>
      <c r="J105" s="11">
        <v>507</v>
      </c>
      <c r="K105" s="11">
        <v>503</v>
      </c>
      <c r="L105" s="17">
        <v>498</v>
      </c>
      <c r="M105" s="17">
        <v>494</v>
      </c>
      <c r="N105" s="6" t="s">
        <v>198</v>
      </c>
    </row>
    <row r="106" spans="1:14" ht="16.5" customHeight="1">
      <c r="A106" s="14">
        <v>103</v>
      </c>
      <c r="B106" s="11">
        <v>554</v>
      </c>
      <c r="C106" s="11">
        <v>552</v>
      </c>
      <c r="D106" s="11">
        <v>543</v>
      </c>
      <c r="E106" s="11">
        <v>534</v>
      </c>
      <c r="F106" s="31">
        <v>527</v>
      </c>
      <c r="G106" s="31">
        <v>520</v>
      </c>
      <c r="H106" s="11">
        <v>513</v>
      </c>
      <c r="I106" s="11">
        <v>506</v>
      </c>
      <c r="J106" s="11">
        <v>501</v>
      </c>
      <c r="K106" s="11">
        <v>496</v>
      </c>
      <c r="L106" s="11">
        <v>491</v>
      </c>
      <c r="M106" s="11">
        <v>486</v>
      </c>
      <c r="N106" s="6" t="s">
        <v>199</v>
      </c>
    </row>
    <row r="107" spans="1:14" s="21" customFormat="1" ht="16.5" customHeight="1">
      <c r="A107" s="14">
        <v>104</v>
      </c>
      <c r="B107" s="19">
        <v>463</v>
      </c>
      <c r="C107" s="19">
        <v>460</v>
      </c>
      <c r="D107" s="19">
        <v>453</v>
      </c>
      <c r="E107" s="19">
        <v>445</v>
      </c>
      <c r="F107" s="278">
        <v>439</v>
      </c>
      <c r="G107" s="278">
        <v>435</v>
      </c>
      <c r="H107" s="19">
        <v>429</v>
      </c>
      <c r="I107" s="19">
        <v>425</v>
      </c>
      <c r="J107" s="19">
        <v>422</v>
      </c>
      <c r="K107" s="19">
        <v>421</v>
      </c>
      <c r="L107" s="19">
        <v>419</v>
      </c>
      <c r="M107" s="19">
        <v>417</v>
      </c>
      <c r="N107" s="20" t="s">
        <v>200</v>
      </c>
    </row>
    <row r="108" spans="1:14" s="18" customFormat="1" ht="16.5" customHeight="1">
      <c r="A108" s="13">
        <v>105</v>
      </c>
      <c r="B108" s="12">
        <v>461</v>
      </c>
      <c r="C108" s="12">
        <v>459</v>
      </c>
      <c r="D108" s="12">
        <v>452</v>
      </c>
      <c r="E108" s="12">
        <v>445</v>
      </c>
      <c r="F108" s="36">
        <v>439</v>
      </c>
      <c r="G108" s="36">
        <v>432</v>
      </c>
      <c r="H108" s="12">
        <v>426</v>
      </c>
      <c r="I108" s="12">
        <v>419</v>
      </c>
      <c r="J108" s="12">
        <v>413</v>
      </c>
      <c r="K108" s="12">
        <v>408</v>
      </c>
      <c r="L108" s="12">
        <v>404</v>
      </c>
      <c r="M108" s="12">
        <v>400</v>
      </c>
      <c r="N108" s="6" t="s">
        <v>201</v>
      </c>
    </row>
    <row r="109" spans="1:14" ht="16.5" customHeight="1">
      <c r="A109" s="14">
        <v>106</v>
      </c>
      <c r="B109" s="11">
        <v>355</v>
      </c>
      <c r="C109" s="11">
        <v>353</v>
      </c>
      <c r="D109" s="11">
        <v>347</v>
      </c>
      <c r="E109" s="11">
        <v>342</v>
      </c>
      <c r="F109" s="31">
        <v>337</v>
      </c>
      <c r="G109" s="31">
        <v>333</v>
      </c>
      <c r="H109" s="11">
        <v>327</v>
      </c>
      <c r="I109" s="11">
        <v>321</v>
      </c>
      <c r="J109" s="11">
        <v>316</v>
      </c>
      <c r="K109" s="11">
        <v>313</v>
      </c>
      <c r="L109" s="11">
        <v>308</v>
      </c>
      <c r="M109" s="11">
        <v>304</v>
      </c>
      <c r="N109" s="6" t="s">
        <v>202</v>
      </c>
    </row>
    <row r="110" spans="1:14" ht="16.5" customHeight="1">
      <c r="A110" s="14">
        <v>107</v>
      </c>
      <c r="B110" s="11">
        <v>613</v>
      </c>
      <c r="C110" s="11">
        <v>609</v>
      </c>
      <c r="D110" s="11">
        <v>601</v>
      </c>
      <c r="E110" s="11">
        <v>591</v>
      </c>
      <c r="F110" s="31">
        <v>584</v>
      </c>
      <c r="G110" s="31">
        <v>575</v>
      </c>
      <c r="H110" s="11">
        <v>567</v>
      </c>
      <c r="I110" s="11">
        <v>559</v>
      </c>
      <c r="J110" s="11">
        <v>552</v>
      </c>
      <c r="K110" s="11">
        <v>545</v>
      </c>
      <c r="L110" s="11">
        <v>541</v>
      </c>
      <c r="M110" s="11">
        <v>538</v>
      </c>
      <c r="N110" s="6" t="s">
        <v>203</v>
      </c>
    </row>
    <row r="111" spans="1:14" s="18" customFormat="1" ht="16.5" customHeight="1">
      <c r="A111" s="13">
        <v>108</v>
      </c>
      <c r="B111" s="12">
        <v>590</v>
      </c>
      <c r="C111" s="12">
        <v>593</v>
      </c>
      <c r="D111" s="12">
        <v>590</v>
      </c>
      <c r="E111" s="12">
        <v>586</v>
      </c>
      <c r="F111" s="36">
        <v>584</v>
      </c>
      <c r="G111" s="36">
        <v>585</v>
      </c>
      <c r="H111" s="12">
        <v>585</v>
      </c>
      <c r="I111" s="12">
        <v>587</v>
      </c>
      <c r="J111" s="12">
        <v>591</v>
      </c>
      <c r="K111" s="12">
        <v>598</v>
      </c>
      <c r="L111" s="12">
        <v>603</v>
      </c>
      <c r="M111" s="12">
        <v>610</v>
      </c>
      <c r="N111" s="6" t="s">
        <v>204</v>
      </c>
    </row>
    <row r="112" spans="1:14" s="18" customFormat="1" ht="16.5" customHeight="1">
      <c r="A112" s="13">
        <v>109</v>
      </c>
      <c r="B112" s="12">
        <v>536</v>
      </c>
      <c r="C112" s="12">
        <v>539</v>
      </c>
      <c r="D112" s="12">
        <v>537</v>
      </c>
      <c r="E112" s="12">
        <v>535</v>
      </c>
      <c r="F112" s="36">
        <v>537</v>
      </c>
      <c r="G112" s="36">
        <v>539</v>
      </c>
      <c r="H112" s="12">
        <v>540</v>
      </c>
      <c r="I112" s="12">
        <v>544</v>
      </c>
      <c r="J112" s="12">
        <v>548</v>
      </c>
      <c r="K112" s="12">
        <v>556</v>
      </c>
      <c r="L112" s="12">
        <v>566</v>
      </c>
      <c r="M112" s="12">
        <v>577</v>
      </c>
      <c r="N112" s="6" t="s">
        <v>205</v>
      </c>
    </row>
    <row r="113" spans="1:14" s="18" customFormat="1" ht="16.5" customHeight="1">
      <c r="A113" s="13">
        <v>110</v>
      </c>
      <c r="B113" s="32">
        <v>940</v>
      </c>
      <c r="C113" s="32">
        <v>933</v>
      </c>
      <c r="D113" s="32">
        <v>916</v>
      </c>
      <c r="E113" s="32">
        <v>900</v>
      </c>
      <c r="F113" s="32">
        <v>890</v>
      </c>
      <c r="G113" s="32">
        <v>884</v>
      </c>
      <c r="H113" s="9">
        <v>879</v>
      </c>
      <c r="I113" s="9">
        <v>874</v>
      </c>
      <c r="J113" s="9">
        <v>871</v>
      </c>
      <c r="K113" s="9">
        <v>871</v>
      </c>
      <c r="L113" s="9">
        <v>877</v>
      </c>
      <c r="M113" s="9">
        <v>887</v>
      </c>
      <c r="N113" s="6" t="s">
        <v>206</v>
      </c>
    </row>
    <row r="114" spans="1:14" ht="16.5" customHeight="1">
      <c r="A114" s="14">
        <v>111</v>
      </c>
      <c r="B114" s="31">
        <v>1406</v>
      </c>
      <c r="C114" s="31">
        <v>1388</v>
      </c>
      <c r="D114" s="31">
        <v>1351</v>
      </c>
      <c r="E114" s="31">
        <v>1314</v>
      </c>
      <c r="F114" s="31">
        <v>1288</v>
      </c>
      <c r="G114" s="31">
        <v>1268</v>
      </c>
      <c r="H114" s="11">
        <v>1248</v>
      </c>
      <c r="I114" s="11">
        <v>1230</v>
      </c>
      <c r="J114" s="11">
        <v>1216</v>
      </c>
      <c r="K114" s="11">
        <v>1208</v>
      </c>
      <c r="L114" s="11">
        <v>1208</v>
      </c>
      <c r="M114" s="11">
        <v>1217</v>
      </c>
      <c r="N114" s="6" t="s">
        <v>207</v>
      </c>
    </row>
    <row r="115" spans="1:14" ht="16.5" customHeight="1">
      <c r="A115" s="14">
        <v>112</v>
      </c>
      <c r="B115" s="11">
        <v>671</v>
      </c>
      <c r="C115" s="11">
        <v>671</v>
      </c>
      <c r="D115" s="11">
        <v>665</v>
      </c>
      <c r="E115" s="11">
        <v>661</v>
      </c>
      <c r="F115" s="11">
        <v>661</v>
      </c>
      <c r="G115" s="11">
        <v>664</v>
      </c>
      <c r="H115" s="11">
        <v>666</v>
      </c>
      <c r="I115" s="11">
        <v>669</v>
      </c>
      <c r="J115" s="11">
        <v>672</v>
      </c>
      <c r="K115" s="11">
        <v>678</v>
      </c>
      <c r="L115" s="11">
        <v>686</v>
      </c>
      <c r="M115" s="11">
        <v>697</v>
      </c>
      <c r="N115" s="6" t="s">
        <v>208</v>
      </c>
    </row>
    <row r="116" spans="1:14" s="18" customFormat="1" ht="16.5" customHeight="1">
      <c r="A116" s="13">
        <v>113</v>
      </c>
      <c r="B116" s="280">
        <v>410</v>
      </c>
      <c r="C116" s="280">
        <v>409</v>
      </c>
      <c r="D116" s="281">
        <v>405</v>
      </c>
      <c r="E116" s="281">
        <v>401</v>
      </c>
      <c r="F116" s="281">
        <v>398</v>
      </c>
      <c r="G116" s="281">
        <v>397</v>
      </c>
      <c r="H116" s="281">
        <v>396</v>
      </c>
      <c r="I116" s="281">
        <v>396</v>
      </c>
      <c r="J116" s="281">
        <v>396</v>
      </c>
      <c r="K116" s="281">
        <v>398</v>
      </c>
      <c r="L116" s="281">
        <v>400</v>
      </c>
      <c r="M116" s="282">
        <v>403</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algorithmName="SHA-512" hashValue="excqVALEDeGs/FNJ9PGOMzId+dBQuzvNn1v3pVCu5fRohaDfSjWIeID8FNMC+Z00KRb+K1V03UmEaIM1pXvmLg==" saltValue="38jXo2cYsWRS5/URBQV2zQ==" spinCount="100000"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6D"/>
    <pageSetUpPr fitToPage="1"/>
  </sheetPr>
  <dimension ref="A1:U241"/>
  <sheetViews>
    <sheetView workbookViewId="0">
      <pane xSplit="1" ySplit="2" topLeftCell="B3" activePane="bottomRight" state="frozen"/>
      <selection pane="topRight" activeCell="B1" sqref="B1"/>
      <selection pane="bottomLeft" activeCell="A3" sqref="A3"/>
      <selection pane="bottomRight" sqref="A1:A2"/>
    </sheetView>
  </sheetViews>
  <sheetFormatPr defaultColWidth="9" defaultRowHeight="13.5"/>
  <cols>
    <col min="1" max="1" width="5.75" style="7" bestFit="1" customWidth="1"/>
    <col min="2" max="2" width="4.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85" t="s">
        <v>288</v>
      </c>
      <c r="G1" s="30" t="s">
        <v>287</v>
      </c>
      <c r="H1" s="30" t="s">
        <v>90</v>
      </c>
      <c r="I1" s="30" t="s">
        <v>286</v>
      </c>
      <c r="J1" s="30" t="s">
        <v>91</v>
      </c>
      <c r="K1" s="30" t="s">
        <v>92</v>
      </c>
      <c r="L1" s="30" t="s">
        <v>93</v>
      </c>
      <c r="M1" s="30" t="s">
        <v>94</v>
      </c>
      <c r="N1" s="30" t="s">
        <v>95</v>
      </c>
      <c r="O1" s="30" t="s">
        <v>96</v>
      </c>
      <c r="P1" s="30" t="s">
        <v>97</v>
      </c>
      <c r="Q1" s="30" t="s">
        <v>98</v>
      </c>
      <c r="R1" s="30" t="s">
        <v>99</v>
      </c>
      <c r="S1" s="30" t="s">
        <v>100</v>
      </c>
      <c r="T1" s="30" t="s">
        <v>90</v>
      </c>
    </row>
    <row r="2" spans="1:21" ht="15.75" customHeight="1">
      <c r="A2" s="686"/>
      <c r="B2" s="689"/>
      <c r="C2" s="690"/>
      <c r="D2" s="686"/>
      <c r="E2" s="686"/>
      <c r="F2" s="686"/>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5</v>
      </c>
      <c r="C3" s="22">
        <v>7</v>
      </c>
      <c r="D3" s="15">
        <v>46</v>
      </c>
      <c r="E3" s="15">
        <v>333</v>
      </c>
      <c r="F3" s="15">
        <v>314</v>
      </c>
      <c r="G3" s="15">
        <v>296</v>
      </c>
      <c r="H3" s="15">
        <v>283</v>
      </c>
      <c r="I3" s="15">
        <v>278</v>
      </c>
      <c r="J3" s="15">
        <v>282</v>
      </c>
      <c r="K3" s="15">
        <v>283</v>
      </c>
      <c r="L3" s="15">
        <v>281</v>
      </c>
      <c r="M3" s="15">
        <v>273</v>
      </c>
      <c r="N3" s="15">
        <v>272</v>
      </c>
      <c r="O3" s="15">
        <v>276</v>
      </c>
      <c r="P3" s="15">
        <v>266</v>
      </c>
      <c r="Q3" s="15">
        <v>275</v>
      </c>
      <c r="R3" s="15">
        <v>286</v>
      </c>
      <c r="S3" s="15">
        <v>302</v>
      </c>
      <c r="T3" s="15">
        <v>314</v>
      </c>
      <c r="U3" s="6" t="s">
        <v>237</v>
      </c>
    </row>
    <row r="4" spans="1:21" ht="16.5" customHeight="1">
      <c r="A4" s="14">
        <v>2</v>
      </c>
      <c r="B4" s="23">
        <v>5</v>
      </c>
      <c r="C4" s="23">
        <v>0</v>
      </c>
      <c r="D4" s="24">
        <v>46</v>
      </c>
      <c r="E4" s="24">
        <v>307</v>
      </c>
      <c r="F4" s="24">
        <v>291</v>
      </c>
      <c r="G4" s="24">
        <v>272</v>
      </c>
      <c r="H4" s="24">
        <v>261</v>
      </c>
      <c r="I4" s="24">
        <v>253</v>
      </c>
      <c r="J4" s="24">
        <v>258</v>
      </c>
      <c r="K4" s="25">
        <v>260</v>
      </c>
      <c r="L4" s="25">
        <v>257</v>
      </c>
      <c r="M4" s="25">
        <v>249</v>
      </c>
      <c r="N4" s="25">
        <v>247</v>
      </c>
      <c r="O4" s="25">
        <v>248</v>
      </c>
      <c r="P4" s="25">
        <v>239</v>
      </c>
      <c r="Q4" s="25">
        <v>250</v>
      </c>
      <c r="R4" s="25">
        <v>261</v>
      </c>
      <c r="S4" s="25">
        <v>277</v>
      </c>
      <c r="T4" s="25">
        <v>289</v>
      </c>
      <c r="U4" s="6" t="s">
        <v>101</v>
      </c>
    </row>
    <row r="5" spans="1:21" ht="16.5" customHeight="1">
      <c r="A5" s="10">
        <v>3</v>
      </c>
      <c r="B5" s="26">
        <v>5</v>
      </c>
      <c r="C5" s="26">
        <v>2</v>
      </c>
      <c r="D5" s="24">
        <v>60</v>
      </c>
      <c r="E5" s="24">
        <v>279</v>
      </c>
      <c r="F5" s="24">
        <v>302</v>
      </c>
      <c r="G5" s="24">
        <v>269</v>
      </c>
      <c r="H5" s="24">
        <v>245</v>
      </c>
      <c r="I5" s="24">
        <v>236</v>
      </c>
      <c r="J5" s="24">
        <v>241</v>
      </c>
      <c r="K5" s="25">
        <v>250</v>
      </c>
      <c r="L5" s="25">
        <v>253</v>
      </c>
      <c r="M5" s="25">
        <v>239</v>
      </c>
      <c r="N5" s="25">
        <v>240</v>
      </c>
      <c r="O5" s="25">
        <v>239</v>
      </c>
      <c r="P5" s="25">
        <v>236</v>
      </c>
      <c r="Q5" s="25">
        <v>251</v>
      </c>
      <c r="R5" s="25">
        <v>263</v>
      </c>
      <c r="S5" s="25">
        <v>294</v>
      </c>
      <c r="T5" s="25">
        <v>321</v>
      </c>
      <c r="U5" s="6" t="s">
        <v>238</v>
      </c>
    </row>
    <row r="6" spans="1:21" ht="16.5" customHeight="1">
      <c r="A6" s="10">
        <v>4</v>
      </c>
      <c r="B6" s="26">
        <v>5</v>
      </c>
      <c r="C6" s="26">
        <v>0</v>
      </c>
      <c r="D6" s="24">
        <v>42</v>
      </c>
      <c r="E6" s="24">
        <v>314</v>
      </c>
      <c r="F6" s="24">
        <v>288</v>
      </c>
      <c r="G6" s="24">
        <v>273</v>
      </c>
      <c r="H6" s="24">
        <v>265</v>
      </c>
      <c r="I6" s="24">
        <v>258</v>
      </c>
      <c r="J6" s="24">
        <v>262</v>
      </c>
      <c r="K6" s="25">
        <v>262</v>
      </c>
      <c r="L6" s="25">
        <v>259</v>
      </c>
      <c r="M6" s="25">
        <v>251</v>
      </c>
      <c r="N6" s="25">
        <v>249</v>
      </c>
      <c r="O6" s="25">
        <v>251</v>
      </c>
      <c r="P6" s="25">
        <v>240</v>
      </c>
      <c r="Q6" s="25">
        <v>250</v>
      </c>
      <c r="R6" s="25">
        <v>260</v>
      </c>
      <c r="S6" s="25">
        <v>273</v>
      </c>
      <c r="T6" s="25">
        <v>281</v>
      </c>
      <c r="U6" s="6" t="s">
        <v>102</v>
      </c>
    </row>
    <row r="7" spans="1:21" ht="16.5" customHeight="1">
      <c r="A7" s="10">
        <v>5</v>
      </c>
      <c r="B7" s="26">
        <v>6</v>
      </c>
      <c r="C7" s="26">
        <v>5</v>
      </c>
      <c r="D7" s="24">
        <v>41</v>
      </c>
      <c r="E7" s="24">
        <v>323</v>
      </c>
      <c r="F7" s="24">
        <v>352</v>
      </c>
      <c r="G7" s="24">
        <v>325</v>
      </c>
      <c r="H7" s="24">
        <v>306</v>
      </c>
      <c r="I7" s="24">
        <v>299</v>
      </c>
      <c r="J7" s="24">
        <v>301</v>
      </c>
      <c r="K7" s="25">
        <v>299</v>
      </c>
      <c r="L7" s="25">
        <v>301</v>
      </c>
      <c r="M7" s="25">
        <v>285</v>
      </c>
      <c r="N7" s="25">
        <v>285</v>
      </c>
      <c r="O7" s="25">
        <v>292</v>
      </c>
      <c r="P7" s="25">
        <v>281</v>
      </c>
      <c r="Q7" s="25">
        <v>281</v>
      </c>
      <c r="R7" s="25">
        <v>290</v>
      </c>
      <c r="S7" s="25">
        <v>296</v>
      </c>
      <c r="T7" s="25">
        <v>305</v>
      </c>
      <c r="U7" s="6" t="s">
        <v>103</v>
      </c>
    </row>
    <row r="8" spans="1:21" ht="16.5" customHeight="1">
      <c r="A8" s="10">
        <v>6</v>
      </c>
      <c r="B8" s="26">
        <v>6</v>
      </c>
      <c r="C8" s="26">
        <v>8</v>
      </c>
      <c r="D8" s="24">
        <v>48</v>
      </c>
      <c r="E8" s="24">
        <v>390</v>
      </c>
      <c r="F8" s="24">
        <v>351</v>
      </c>
      <c r="G8" s="24">
        <v>336</v>
      </c>
      <c r="H8" s="24">
        <v>322</v>
      </c>
      <c r="I8" s="24">
        <v>321</v>
      </c>
      <c r="J8" s="24">
        <v>325</v>
      </c>
      <c r="K8" s="25">
        <v>327</v>
      </c>
      <c r="L8" s="25">
        <v>324</v>
      </c>
      <c r="M8" s="25">
        <v>320</v>
      </c>
      <c r="N8" s="25">
        <v>321</v>
      </c>
      <c r="O8" s="25">
        <v>328</v>
      </c>
      <c r="P8" s="25">
        <v>316</v>
      </c>
      <c r="Q8" s="25">
        <v>326</v>
      </c>
      <c r="R8" s="25">
        <v>335</v>
      </c>
      <c r="S8" s="25">
        <v>355</v>
      </c>
      <c r="T8" s="25">
        <v>366</v>
      </c>
      <c r="U8" s="6" t="s">
        <v>104</v>
      </c>
    </row>
    <row r="9" spans="1:21" ht="16.5" customHeight="1">
      <c r="A9" s="10">
        <v>7</v>
      </c>
      <c r="B9" s="26">
        <v>4</v>
      </c>
      <c r="C9" s="26">
        <v>9</v>
      </c>
      <c r="D9" s="24">
        <v>41</v>
      </c>
      <c r="E9" s="24">
        <v>377</v>
      </c>
      <c r="F9" s="24">
        <v>297</v>
      </c>
      <c r="G9" s="24">
        <v>281</v>
      </c>
      <c r="H9" s="24">
        <v>269</v>
      </c>
      <c r="I9" s="24">
        <v>266</v>
      </c>
      <c r="J9" s="24">
        <v>271</v>
      </c>
      <c r="K9" s="25">
        <v>267</v>
      </c>
      <c r="L9" s="25">
        <v>261</v>
      </c>
      <c r="M9" s="25">
        <v>256</v>
      </c>
      <c r="N9" s="25">
        <v>254</v>
      </c>
      <c r="O9" s="25">
        <v>259</v>
      </c>
      <c r="P9" s="25">
        <v>249</v>
      </c>
      <c r="Q9" s="25">
        <v>256</v>
      </c>
      <c r="R9" s="25">
        <v>264</v>
      </c>
      <c r="S9" s="25">
        <v>275</v>
      </c>
      <c r="T9" s="25">
        <v>281</v>
      </c>
      <c r="U9" s="6" t="s">
        <v>105</v>
      </c>
    </row>
    <row r="10" spans="1:21" ht="16.5" customHeight="1">
      <c r="A10" s="10">
        <v>8</v>
      </c>
      <c r="B10" s="26">
        <v>3</v>
      </c>
      <c r="C10" s="26">
        <v>7</v>
      </c>
      <c r="D10" s="24">
        <v>27</v>
      </c>
      <c r="E10" s="24">
        <v>195</v>
      </c>
      <c r="F10" s="24">
        <v>236</v>
      </c>
      <c r="G10" s="24">
        <v>230</v>
      </c>
      <c r="H10" s="24">
        <v>212</v>
      </c>
      <c r="I10" s="24">
        <v>213</v>
      </c>
      <c r="J10" s="24">
        <v>225</v>
      </c>
      <c r="K10" s="25">
        <v>230</v>
      </c>
      <c r="L10" s="25">
        <v>229</v>
      </c>
      <c r="M10" s="25">
        <v>237</v>
      </c>
      <c r="N10" s="25">
        <v>254</v>
      </c>
      <c r="O10" s="25">
        <v>236</v>
      </c>
      <c r="P10" s="25">
        <v>232</v>
      </c>
      <c r="Q10" s="25">
        <v>259</v>
      </c>
      <c r="R10" s="25">
        <v>268</v>
      </c>
      <c r="S10" s="25">
        <v>295</v>
      </c>
      <c r="T10" s="25">
        <v>310</v>
      </c>
      <c r="U10" s="6" t="s">
        <v>106</v>
      </c>
    </row>
    <row r="11" spans="1:21" ht="16.5" customHeight="1">
      <c r="A11" s="10">
        <v>9</v>
      </c>
      <c r="B11" s="26">
        <v>8</v>
      </c>
      <c r="C11" s="26">
        <v>5</v>
      </c>
      <c r="D11" s="24">
        <v>56</v>
      </c>
      <c r="E11" s="24">
        <v>432</v>
      </c>
      <c r="F11" s="24">
        <v>405</v>
      </c>
      <c r="G11" s="24">
        <v>389</v>
      </c>
      <c r="H11" s="24">
        <v>374</v>
      </c>
      <c r="I11" s="24">
        <v>374</v>
      </c>
      <c r="J11" s="24">
        <v>376</v>
      </c>
      <c r="K11" s="25">
        <v>381</v>
      </c>
      <c r="L11" s="25">
        <v>380</v>
      </c>
      <c r="M11" s="25">
        <v>374</v>
      </c>
      <c r="N11" s="25">
        <v>374</v>
      </c>
      <c r="O11" s="25">
        <v>386</v>
      </c>
      <c r="P11" s="25">
        <v>372</v>
      </c>
      <c r="Q11" s="25">
        <v>380</v>
      </c>
      <c r="R11" s="25">
        <v>390</v>
      </c>
      <c r="S11" s="25">
        <v>415</v>
      </c>
      <c r="T11" s="25">
        <v>428</v>
      </c>
      <c r="U11" s="6" t="s">
        <v>107</v>
      </c>
    </row>
    <row r="12" spans="1:21" ht="16.5" customHeight="1">
      <c r="A12" s="13">
        <v>10</v>
      </c>
      <c r="B12" s="22">
        <v>5</v>
      </c>
      <c r="C12" s="22">
        <v>1</v>
      </c>
      <c r="D12" s="15">
        <v>32</v>
      </c>
      <c r="E12" s="15">
        <v>282</v>
      </c>
      <c r="F12" s="15">
        <v>352</v>
      </c>
      <c r="G12" s="15">
        <v>325</v>
      </c>
      <c r="H12" s="15">
        <v>305</v>
      </c>
      <c r="I12" s="15">
        <v>296</v>
      </c>
      <c r="J12" s="15">
        <v>310</v>
      </c>
      <c r="K12" s="15">
        <v>312</v>
      </c>
      <c r="L12" s="15">
        <v>319</v>
      </c>
      <c r="M12" s="15">
        <v>302</v>
      </c>
      <c r="N12" s="15">
        <v>298</v>
      </c>
      <c r="O12" s="15">
        <v>306</v>
      </c>
      <c r="P12" s="15">
        <v>290</v>
      </c>
      <c r="Q12" s="15">
        <v>302</v>
      </c>
      <c r="R12" s="15">
        <v>315</v>
      </c>
      <c r="S12" s="15">
        <v>334</v>
      </c>
      <c r="T12" s="15">
        <v>343</v>
      </c>
      <c r="U12" s="6" t="s">
        <v>108</v>
      </c>
    </row>
    <row r="13" spans="1:21" ht="16.5" customHeight="1">
      <c r="A13" s="14">
        <v>11</v>
      </c>
      <c r="B13" s="23">
        <v>4</v>
      </c>
      <c r="C13" s="23">
        <v>9</v>
      </c>
      <c r="D13" s="25">
        <v>32</v>
      </c>
      <c r="E13" s="25">
        <v>292</v>
      </c>
      <c r="F13" s="25">
        <v>493</v>
      </c>
      <c r="G13" s="25">
        <v>466</v>
      </c>
      <c r="H13" s="25">
        <v>458</v>
      </c>
      <c r="I13" s="25">
        <v>439</v>
      </c>
      <c r="J13" s="25">
        <v>440</v>
      </c>
      <c r="K13" s="25">
        <v>447</v>
      </c>
      <c r="L13" s="25">
        <v>446</v>
      </c>
      <c r="M13" s="25">
        <v>443</v>
      </c>
      <c r="N13" s="25">
        <v>433</v>
      </c>
      <c r="O13" s="25">
        <v>439</v>
      </c>
      <c r="P13" s="25">
        <v>432</v>
      </c>
      <c r="Q13" s="25">
        <v>441</v>
      </c>
      <c r="R13" s="25">
        <v>452</v>
      </c>
      <c r="S13" s="25">
        <v>462</v>
      </c>
      <c r="T13" s="25">
        <v>459</v>
      </c>
      <c r="U13" s="6" t="s">
        <v>109</v>
      </c>
    </row>
    <row r="14" spans="1:21" ht="16.5" customHeight="1">
      <c r="A14" s="10">
        <v>12</v>
      </c>
      <c r="B14" s="26">
        <v>5</v>
      </c>
      <c r="C14" s="26">
        <v>3</v>
      </c>
      <c r="D14" s="25">
        <v>40</v>
      </c>
      <c r="E14" s="25">
        <v>287</v>
      </c>
      <c r="F14" s="25">
        <v>607</v>
      </c>
      <c r="G14" s="25">
        <v>581</v>
      </c>
      <c r="H14" s="25">
        <v>570</v>
      </c>
      <c r="I14" s="25">
        <v>538</v>
      </c>
      <c r="J14" s="25">
        <v>536</v>
      </c>
      <c r="K14" s="25">
        <v>552</v>
      </c>
      <c r="L14" s="25">
        <v>544</v>
      </c>
      <c r="M14" s="25">
        <v>527</v>
      </c>
      <c r="N14" s="25">
        <v>515</v>
      </c>
      <c r="O14" s="25">
        <v>513</v>
      </c>
      <c r="P14" s="25">
        <v>491</v>
      </c>
      <c r="Q14" s="25">
        <v>500</v>
      </c>
      <c r="R14" s="25">
        <v>504</v>
      </c>
      <c r="S14" s="25">
        <v>517</v>
      </c>
      <c r="T14" s="25">
        <v>514</v>
      </c>
      <c r="U14" s="6" t="s">
        <v>110</v>
      </c>
    </row>
    <row r="15" spans="1:21" ht="16.5" customHeight="1">
      <c r="A15" s="10">
        <v>13</v>
      </c>
      <c r="B15" s="26">
        <v>3</v>
      </c>
      <c r="C15" s="26">
        <v>8</v>
      </c>
      <c r="D15" s="25">
        <v>31</v>
      </c>
      <c r="E15" s="25">
        <v>270</v>
      </c>
      <c r="F15" s="25">
        <v>587</v>
      </c>
      <c r="G15" s="25">
        <v>536</v>
      </c>
      <c r="H15" s="25">
        <v>532</v>
      </c>
      <c r="I15" s="25">
        <v>506</v>
      </c>
      <c r="J15" s="25">
        <v>495</v>
      </c>
      <c r="K15" s="25">
        <v>489</v>
      </c>
      <c r="L15" s="25">
        <v>487</v>
      </c>
      <c r="M15" s="25">
        <v>518</v>
      </c>
      <c r="N15" s="25">
        <v>508</v>
      </c>
      <c r="O15" s="25">
        <v>538</v>
      </c>
      <c r="P15" s="25">
        <v>579</v>
      </c>
      <c r="Q15" s="25">
        <v>585</v>
      </c>
      <c r="R15" s="25">
        <v>610</v>
      </c>
      <c r="S15" s="25">
        <v>630</v>
      </c>
      <c r="T15" s="25">
        <v>635</v>
      </c>
      <c r="U15" s="6" t="s">
        <v>111</v>
      </c>
    </row>
    <row r="16" spans="1:21" ht="16.5" customHeight="1">
      <c r="A16" s="10">
        <v>14</v>
      </c>
      <c r="B16" s="26">
        <v>5</v>
      </c>
      <c r="C16" s="26">
        <v>1</v>
      </c>
      <c r="D16" s="25">
        <v>30</v>
      </c>
      <c r="E16" s="25">
        <v>299</v>
      </c>
      <c r="F16" s="25">
        <v>432</v>
      </c>
      <c r="G16" s="25">
        <v>413</v>
      </c>
      <c r="H16" s="25">
        <v>404</v>
      </c>
      <c r="I16" s="25">
        <v>391</v>
      </c>
      <c r="J16" s="25">
        <v>396</v>
      </c>
      <c r="K16" s="25">
        <v>404</v>
      </c>
      <c r="L16" s="25">
        <v>405</v>
      </c>
      <c r="M16" s="25">
        <v>396</v>
      </c>
      <c r="N16" s="25">
        <v>387</v>
      </c>
      <c r="O16" s="25">
        <v>390</v>
      </c>
      <c r="P16" s="25">
        <v>374</v>
      </c>
      <c r="Q16" s="25">
        <v>384</v>
      </c>
      <c r="R16" s="25">
        <v>393</v>
      </c>
      <c r="S16" s="25">
        <v>399</v>
      </c>
      <c r="T16" s="25">
        <v>395</v>
      </c>
      <c r="U16" s="6" t="s">
        <v>112</v>
      </c>
    </row>
    <row r="17" spans="1:21" ht="16.5" customHeight="1">
      <c r="A17" s="10">
        <v>15</v>
      </c>
      <c r="B17" s="26">
        <v>6</v>
      </c>
      <c r="C17" s="26">
        <v>2</v>
      </c>
      <c r="D17" s="25">
        <v>34</v>
      </c>
      <c r="E17" s="25">
        <v>265</v>
      </c>
      <c r="F17" s="25">
        <v>392</v>
      </c>
      <c r="G17" s="25">
        <v>379</v>
      </c>
      <c r="H17" s="25">
        <v>362</v>
      </c>
      <c r="I17" s="25">
        <v>356</v>
      </c>
      <c r="J17" s="25">
        <v>361</v>
      </c>
      <c r="K17" s="25">
        <v>367</v>
      </c>
      <c r="L17" s="25">
        <v>364</v>
      </c>
      <c r="M17" s="25">
        <v>351</v>
      </c>
      <c r="N17" s="25">
        <v>346</v>
      </c>
      <c r="O17" s="25">
        <v>346</v>
      </c>
      <c r="P17" s="25">
        <v>329</v>
      </c>
      <c r="Q17" s="25">
        <v>339</v>
      </c>
      <c r="R17" s="25">
        <v>347</v>
      </c>
      <c r="S17" s="25">
        <v>357</v>
      </c>
      <c r="T17" s="25">
        <v>360</v>
      </c>
      <c r="U17" s="6" t="s">
        <v>113</v>
      </c>
    </row>
    <row r="18" spans="1:21" ht="16.5" customHeight="1">
      <c r="A18" s="10">
        <v>16</v>
      </c>
      <c r="B18" s="26">
        <v>4</v>
      </c>
      <c r="C18" s="26">
        <v>3</v>
      </c>
      <c r="D18" s="25">
        <v>22</v>
      </c>
      <c r="E18" s="25">
        <v>245</v>
      </c>
      <c r="F18" s="25">
        <v>259</v>
      </c>
      <c r="G18" s="25">
        <v>260</v>
      </c>
      <c r="H18" s="25">
        <v>251</v>
      </c>
      <c r="I18" s="25">
        <v>245</v>
      </c>
      <c r="J18" s="25">
        <v>266</v>
      </c>
      <c r="K18" s="25">
        <v>280</v>
      </c>
      <c r="L18" s="25">
        <v>289</v>
      </c>
      <c r="M18" s="25">
        <v>269</v>
      </c>
      <c r="N18" s="25">
        <v>257</v>
      </c>
      <c r="O18" s="25">
        <v>256</v>
      </c>
      <c r="P18" s="25">
        <v>242</v>
      </c>
      <c r="Q18" s="25">
        <v>257</v>
      </c>
      <c r="R18" s="25">
        <v>267</v>
      </c>
      <c r="S18" s="25">
        <v>271</v>
      </c>
      <c r="T18" s="25">
        <v>280</v>
      </c>
      <c r="U18" s="6" t="s">
        <v>114</v>
      </c>
    </row>
    <row r="19" spans="1:21" ht="16.5" customHeight="1">
      <c r="A19" s="10">
        <v>17</v>
      </c>
      <c r="B19" s="26">
        <v>2</v>
      </c>
      <c r="C19" s="26">
        <v>6</v>
      </c>
      <c r="D19" s="25">
        <v>17</v>
      </c>
      <c r="E19" s="25">
        <v>222</v>
      </c>
      <c r="F19" s="25">
        <v>169</v>
      </c>
      <c r="G19" s="25">
        <v>162</v>
      </c>
      <c r="H19" s="25">
        <v>153</v>
      </c>
      <c r="I19" s="25">
        <v>152</v>
      </c>
      <c r="J19" s="25">
        <v>154</v>
      </c>
      <c r="K19" s="25">
        <v>156</v>
      </c>
      <c r="L19" s="25">
        <v>155</v>
      </c>
      <c r="M19" s="25">
        <v>145</v>
      </c>
      <c r="N19" s="25">
        <v>141</v>
      </c>
      <c r="O19" s="25">
        <v>145</v>
      </c>
      <c r="P19" s="25">
        <v>137</v>
      </c>
      <c r="Q19" s="25">
        <v>140</v>
      </c>
      <c r="R19" s="25">
        <v>145</v>
      </c>
      <c r="S19" s="25">
        <v>151</v>
      </c>
      <c r="T19" s="25">
        <v>158</v>
      </c>
      <c r="U19" s="6" t="s">
        <v>115</v>
      </c>
    </row>
    <row r="20" spans="1:21" ht="16.5" customHeight="1">
      <c r="A20" s="10">
        <v>18</v>
      </c>
      <c r="B20" s="26">
        <v>3</v>
      </c>
      <c r="C20" s="26">
        <v>3</v>
      </c>
      <c r="D20" s="25">
        <v>21</v>
      </c>
      <c r="E20" s="25">
        <v>307</v>
      </c>
      <c r="F20" s="25">
        <v>200</v>
      </c>
      <c r="G20" s="25">
        <v>183</v>
      </c>
      <c r="H20" s="25">
        <v>175</v>
      </c>
      <c r="I20" s="25">
        <v>180</v>
      </c>
      <c r="J20" s="25">
        <v>196</v>
      </c>
      <c r="K20" s="25">
        <v>198</v>
      </c>
      <c r="L20" s="25">
        <v>196</v>
      </c>
      <c r="M20" s="25">
        <v>189</v>
      </c>
      <c r="N20" s="25">
        <v>180</v>
      </c>
      <c r="O20" s="25">
        <v>184</v>
      </c>
      <c r="P20" s="25">
        <v>172</v>
      </c>
      <c r="Q20" s="25">
        <v>175</v>
      </c>
      <c r="R20" s="25">
        <v>177</v>
      </c>
      <c r="S20" s="25">
        <v>184</v>
      </c>
      <c r="T20" s="25">
        <v>192</v>
      </c>
      <c r="U20" s="6" t="s">
        <v>116</v>
      </c>
    </row>
    <row r="21" spans="1:21" ht="16.5" customHeight="1">
      <c r="A21" s="10">
        <v>19</v>
      </c>
      <c r="B21" s="26">
        <v>6</v>
      </c>
      <c r="C21" s="26">
        <v>5</v>
      </c>
      <c r="D21" s="25">
        <v>35</v>
      </c>
      <c r="E21" s="25">
        <v>302</v>
      </c>
      <c r="F21" s="25">
        <v>467</v>
      </c>
      <c r="G21" s="25">
        <v>453</v>
      </c>
      <c r="H21" s="25">
        <v>439</v>
      </c>
      <c r="I21" s="25">
        <v>419</v>
      </c>
      <c r="J21" s="25">
        <v>436</v>
      </c>
      <c r="K21" s="25">
        <v>446</v>
      </c>
      <c r="L21" s="25">
        <v>445</v>
      </c>
      <c r="M21" s="25">
        <v>428</v>
      </c>
      <c r="N21" s="25">
        <v>425</v>
      </c>
      <c r="O21" s="25">
        <v>434</v>
      </c>
      <c r="P21" s="25">
        <v>414</v>
      </c>
      <c r="Q21" s="25">
        <v>429</v>
      </c>
      <c r="R21" s="25">
        <v>450</v>
      </c>
      <c r="S21" s="25">
        <v>479</v>
      </c>
      <c r="T21" s="25">
        <v>488</v>
      </c>
      <c r="U21" s="6" t="s">
        <v>117</v>
      </c>
    </row>
    <row r="22" spans="1:21" ht="16.5" customHeight="1">
      <c r="A22" s="10">
        <v>20</v>
      </c>
      <c r="B22" s="26">
        <v>4</v>
      </c>
      <c r="C22" s="26">
        <v>5</v>
      </c>
      <c r="D22" s="25">
        <v>31</v>
      </c>
      <c r="E22" s="25">
        <v>239</v>
      </c>
      <c r="F22" s="25">
        <v>254</v>
      </c>
      <c r="G22" s="25">
        <v>226</v>
      </c>
      <c r="H22" s="25">
        <v>206</v>
      </c>
      <c r="I22" s="25">
        <v>205</v>
      </c>
      <c r="J22" s="25">
        <v>215</v>
      </c>
      <c r="K22" s="25">
        <v>212</v>
      </c>
      <c r="L22" s="25">
        <v>221</v>
      </c>
      <c r="M22" s="25">
        <v>202</v>
      </c>
      <c r="N22" s="25">
        <v>202</v>
      </c>
      <c r="O22" s="25">
        <v>205</v>
      </c>
      <c r="P22" s="25">
        <v>194</v>
      </c>
      <c r="Q22" s="25">
        <v>206</v>
      </c>
      <c r="R22" s="25">
        <v>221</v>
      </c>
      <c r="S22" s="25">
        <v>242</v>
      </c>
      <c r="T22" s="25">
        <v>244</v>
      </c>
      <c r="U22" s="6" t="s">
        <v>118</v>
      </c>
    </row>
    <row r="23" spans="1:21" ht="16.5" customHeight="1">
      <c r="A23" s="10">
        <v>21</v>
      </c>
      <c r="B23" s="26">
        <v>4</v>
      </c>
      <c r="C23" s="26">
        <v>8</v>
      </c>
      <c r="D23" s="25">
        <v>32</v>
      </c>
      <c r="E23" s="25">
        <v>324</v>
      </c>
      <c r="F23" s="25">
        <v>319</v>
      </c>
      <c r="G23" s="25">
        <v>281</v>
      </c>
      <c r="H23" s="25">
        <v>280</v>
      </c>
      <c r="I23" s="25">
        <v>265</v>
      </c>
      <c r="J23" s="25">
        <v>277</v>
      </c>
      <c r="K23" s="25">
        <v>285</v>
      </c>
      <c r="L23" s="25">
        <v>288</v>
      </c>
      <c r="M23" s="25">
        <v>272</v>
      </c>
      <c r="N23" s="25">
        <v>282</v>
      </c>
      <c r="O23" s="25">
        <v>285</v>
      </c>
      <c r="P23" s="25">
        <v>272</v>
      </c>
      <c r="Q23" s="25">
        <v>290</v>
      </c>
      <c r="R23" s="25">
        <v>308</v>
      </c>
      <c r="S23" s="25">
        <v>323</v>
      </c>
      <c r="T23" s="25">
        <v>325</v>
      </c>
      <c r="U23" s="6" t="s">
        <v>119</v>
      </c>
    </row>
    <row r="24" spans="1:21" ht="16.5" customHeight="1">
      <c r="A24" s="10">
        <v>22</v>
      </c>
      <c r="B24" s="26">
        <v>11</v>
      </c>
      <c r="C24" s="26">
        <v>3</v>
      </c>
      <c r="D24" s="25">
        <v>46</v>
      </c>
      <c r="E24" s="25">
        <v>409</v>
      </c>
      <c r="F24" s="25">
        <v>815</v>
      </c>
      <c r="G24" s="25">
        <v>857</v>
      </c>
      <c r="H24" s="25">
        <v>836</v>
      </c>
      <c r="I24" s="25">
        <v>779</v>
      </c>
      <c r="J24" s="25">
        <v>796</v>
      </c>
      <c r="K24" s="25">
        <v>823</v>
      </c>
      <c r="L24" s="25">
        <v>787</v>
      </c>
      <c r="M24" s="25">
        <v>766</v>
      </c>
      <c r="N24" s="25">
        <v>757</v>
      </c>
      <c r="O24" s="25">
        <v>776</v>
      </c>
      <c r="P24" s="25">
        <v>752</v>
      </c>
      <c r="Q24" s="25">
        <v>770</v>
      </c>
      <c r="R24" s="25">
        <v>807</v>
      </c>
      <c r="S24" s="25">
        <v>867</v>
      </c>
      <c r="T24" s="25">
        <v>889</v>
      </c>
      <c r="U24" s="6" t="s">
        <v>120</v>
      </c>
    </row>
    <row r="25" spans="1:21" ht="16.5" customHeight="1">
      <c r="A25" s="10">
        <v>23</v>
      </c>
      <c r="B25" s="26">
        <v>5</v>
      </c>
      <c r="C25" s="26">
        <v>4</v>
      </c>
      <c r="D25" s="25">
        <v>33</v>
      </c>
      <c r="E25" s="25">
        <v>265</v>
      </c>
      <c r="F25" s="25">
        <v>415</v>
      </c>
      <c r="G25" s="25">
        <v>388</v>
      </c>
      <c r="H25" s="25">
        <v>375</v>
      </c>
      <c r="I25" s="25">
        <v>363</v>
      </c>
      <c r="J25" s="25">
        <v>384</v>
      </c>
      <c r="K25" s="25">
        <v>391</v>
      </c>
      <c r="L25" s="25">
        <v>401</v>
      </c>
      <c r="M25" s="25">
        <v>387</v>
      </c>
      <c r="N25" s="25">
        <v>382</v>
      </c>
      <c r="O25" s="25">
        <v>389</v>
      </c>
      <c r="P25" s="25">
        <v>366</v>
      </c>
      <c r="Q25" s="25">
        <v>380</v>
      </c>
      <c r="R25" s="25">
        <v>396</v>
      </c>
      <c r="S25" s="25">
        <v>418</v>
      </c>
      <c r="T25" s="25">
        <v>425</v>
      </c>
      <c r="U25" s="6" t="s">
        <v>121</v>
      </c>
    </row>
    <row r="26" spans="1:21" ht="16.5" customHeight="1">
      <c r="A26" s="10">
        <v>24</v>
      </c>
      <c r="B26" s="26">
        <v>3</v>
      </c>
      <c r="C26" s="26">
        <v>9</v>
      </c>
      <c r="D26" s="25">
        <v>27</v>
      </c>
      <c r="E26" s="25">
        <v>237</v>
      </c>
      <c r="F26" s="25">
        <v>247</v>
      </c>
      <c r="G26" s="25">
        <v>220</v>
      </c>
      <c r="H26" s="25">
        <v>219</v>
      </c>
      <c r="I26" s="25">
        <v>215</v>
      </c>
      <c r="J26" s="25">
        <v>223</v>
      </c>
      <c r="K26" s="25">
        <v>221</v>
      </c>
      <c r="L26" s="25">
        <v>222</v>
      </c>
      <c r="M26" s="25">
        <v>203</v>
      </c>
      <c r="N26" s="25">
        <v>203</v>
      </c>
      <c r="O26" s="25">
        <v>210</v>
      </c>
      <c r="P26" s="25">
        <v>196</v>
      </c>
      <c r="Q26" s="25">
        <v>207</v>
      </c>
      <c r="R26" s="25">
        <v>212</v>
      </c>
      <c r="S26" s="25">
        <v>221</v>
      </c>
      <c r="T26" s="25">
        <v>224</v>
      </c>
      <c r="U26" s="6" t="s">
        <v>122</v>
      </c>
    </row>
    <row r="27" spans="1:21" ht="16.5" customHeight="1">
      <c r="A27" s="10">
        <v>25</v>
      </c>
      <c r="B27" s="26">
        <v>5</v>
      </c>
      <c r="C27" s="26">
        <v>4</v>
      </c>
      <c r="D27" s="25">
        <v>37</v>
      </c>
      <c r="E27" s="25">
        <v>334</v>
      </c>
      <c r="F27" s="25">
        <v>327</v>
      </c>
      <c r="G27" s="25">
        <v>312</v>
      </c>
      <c r="H27" s="25">
        <v>290</v>
      </c>
      <c r="I27" s="25">
        <v>273</v>
      </c>
      <c r="J27" s="25">
        <v>277</v>
      </c>
      <c r="K27" s="25">
        <v>271</v>
      </c>
      <c r="L27" s="25">
        <v>273</v>
      </c>
      <c r="M27" s="25">
        <v>252</v>
      </c>
      <c r="N27" s="25">
        <v>247</v>
      </c>
      <c r="O27" s="25">
        <v>253</v>
      </c>
      <c r="P27" s="25">
        <v>233</v>
      </c>
      <c r="Q27" s="25">
        <v>241</v>
      </c>
      <c r="R27" s="25">
        <v>247</v>
      </c>
      <c r="S27" s="25">
        <v>266</v>
      </c>
      <c r="T27" s="25">
        <v>274</v>
      </c>
      <c r="U27" s="6" t="s">
        <v>123</v>
      </c>
    </row>
    <row r="28" spans="1:21" ht="16.5" customHeight="1">
      <c r="A28" s="10">
        <v>26</v>
      </c>
      <c r="B28" s="26">
        <v>3</v>
      </c>
      <c r="C28" s="26">
        <v>6</v>
      </c>
      <c r="D28" s="25">
        <v>27</v>
      </c>
      <c r="E28" s="25">
        <v>283</v>
      </c>
      <c r="F28" s="25">
        <v>255</v>
      </c>
      <c r="G28" s="25">
        <v>243</v>
      </c>
      <c r="H28" s="25">
        <v>223</v>
      </c>
      <c r="I28" s="25">
        <v>217</v>
      </c>
      <c r="J28" s="25">
        <v>226</v>
      </c>
      <c r="K28" s="25">
        <v>225</v>
      </c>
      <c r="L28" s="25">
        <v>229</v>
      </c>
      <c r="M28" s="25">
        <v>210</v>
      </c>
      <c r="N28" s="25">
        <v>211</v>
      </c>
      <c r="O28" s="25">
        <v>216</v>
      </c>
      <c r="P28" s="25">
        <v>202</v>
      </c>
      <c r="Q28" s="25">
        <v>212</v>
      </c>
      <c r="R28" s="25">
        <v>227</v>
      </c>
      <c r="S28" s="25">
        <v>240</v>
      </c>
      <c r="T28" s="25">
        <v>245</v>
      </c>
      <c r="U28" s="6" t="s">
        <v>124</v>
      </c>
    </row>
    <row r="29" spans="1:21" ht="16.5" customHeight="1">
      <c r="A29" s="10">
        <v>27</v>
      </c>
      <c r="B29" s="26">
        <v>2</v>
      </c>
      <c r="C29" s="26">
        <v>9</v>
      </c>
      <c r="D29" s="25">
        <v>31</v>
      </c>
      <c r="E29" s="25">
        <v>261</v>
      </c>
      <c r="F29" s="25">
        <v>239</v>
      </c>
      <c r="G29" s="25">
        <v>233</v>
      </c>
      <c r="H29" s="25">
        <v>225</v>
      </c>
      <c r="I29" s="25">
        <v>218</v>
      </c>
      <c r="J29" s="25">
        <v>224</v>
      </c>
      <c r="K29" s="25">
        <v>230</v>
      </c>
      <c r="L29" s="25">
        <v>232</v>
      </c>
      <c r="M29" s="25">
        <v>218</v>
      </c>
      <c r="N29" s="25">
        <v>220</v>
      </c>
      <c r="O29" s="25">
        <v>225</v>
      </c>
      <c r="P29" s="25">
        <v>214</v>
      </c>
      <c r="Q29" s="25">
        <v>226</v>
      </c>
      <c r="R29" s="25">
        <v>258</v>
      </c>
      <c r="S29" s="25">
        <v>270</v>
      </c>
      <c r="T29" s="25">
        <v>277</v>
      </c>
      <c r="U29" s="6" t="s">
        <v>125</v>
      </c>
    </row>
    <row r="30" spans="1:21" ht="16.5" customHeight="1">
      <c r="A30" s="10">
        <v>28</v>
      </c>
      <c r="B30" s="26">
        <v>3</v>
      </c>
      <c r="C30" s="26">
        <v>9</v>
      </c>
      <c r="D30" s="25">
        <v>25</v>
      </c>
      <c r="E30" s="25">
        <v>292</v>
      </c>
      <c r="F30" s="25">
        <v>262</v>
      </c>
      <c r="G30" s="25">
        <v>248</v>
      </c>
      <c r="H30" s="25">
        <v>222</v>
      </c>
      <c r="I30" s="25">
        <v>216</v>
      </c>
      <c r="J30" s="25">
        <v>226</v>
      </c>
      <c r="K30" s="25">
        <v>222</v>
      </c>
      <c r="L30" s="25">
        <v>228</v>
      </c>
      <c r="M30" s="25">
        <v>207</v>
      </c>
      <c r="N30" s="25">
        <v>206</v>
      </c>
      <c r="O30" s="25">
        <v>212</v>
      </c>
      <c r="P30" s="25">
        <v>197</v>
      </c>
      <c r="Q30" s="25">
        <v>206</v>
      </c>
      <c r="R30" s="25">
        <v>214</v>
      </c>
      <c r="S30" s="25">
        <v>227</v>
      </c>
      <c r="T30" s="25">
        <v>231</v>
      </c>
      <c r="U30" s="6" t="s">
        <v>126</v>
      </c>
    </row>
    <row r="31" spans="1:21" ht="16.5" customHeight="1">
      <c r="A31" s="10">
        <v>29</v>
      </c>
      <c r="B31" s="26">
        <v>3</v>
      </c>
      <c r="C31" s="26">
        <v>6</v>
      </c>
      <c r="D31" s="25">
        <v>28</v>
      </c>
      <c r="E31" s="25">
        <v>290</v>
      </c>
      <c r="F31" s="25">
        <v>204</v>
      </c>
      <c r="G31" s="25">
        <v>167</v>
      </c>
      <c r="H31" s="25">
        <v>154</v>
      </c>
      <c r="I31" s="25">
        <v>150</v>
      </c>
      <c r="J31" s="25">
        <v>160</v>
      </c>
      <c r="K31" s="25">
        <v>160</v>
      </c>
      <c r="L31" s="25">
        <v>161</v>
      </c>
      <c r="M31" s="25">
        <v>155</v>
      </c>
      <c r="N31" s="25">
        <v>154</v>
      </c>
      <c r="O31" s="25">
        <v>156</v>
      </c>
      <c r="P31" s="25">
        <v>142</v>
      </c>
      <c r="Q31" s="25">
        <v>145</v>
      </c>
      <c r="R31" s="25">
        <v>151</v>
      </c>
      <c r="S31" s="25">
        <v>156</v>
      </c>
      <c r="T31" s="25">
        <v>163</v>
      </c>
      <c r="U31" s="6" t="s">
        <v>127</v>
      </c>
    </row>
    <row r="32" spans="1:21" ht="16.5" customHeight="1">
      <c r="A32" s="10">
        <v>30</v>
      </c>
      <c r="B32" s="26">
        <v>3</v>
      </c>
      <c r="C32" s="26">
        <v>5</v>
      </c>
      <c r="D32" s="25">
        <v>30</v>
      </c>
      <c r="E32" s="25">
        <v>250</v>
      </c>
      <c r="F32" s="25">
        <v>244</v>
      </c>
      <c r="G32" s="25">
        <v>223</v>
      </c>
      <c r="H32" s="25">
        <v>202</v>
      </c>
      <c r="I32" s="25">
        <v>193</v>
      </c>
      <c r="J32" s="25">
        <v>214</v>
      </c>
      <c r="K32" s="25">
        <v>213</v>
      </c>
      <c r="L32" s="25">
        <v>210</v>
      </c>
      <c r="M32" s="25">
        <v>194</v>
      </c>
      <c r="N32" s="25">
        <v>200</v>
      </c>
      <c r="O32" s="25">
        <v>207</v>
      </c>
      <c r="P32" s="25">
        <v>188</v>
      </c>
      <c r="Q32" s="25">
        <v>193</v>
      </c>
      <c r="R32" s="25">
        <v>199</v>
      </c>
      <c r="S32" s="25">
        <v>213</v>
      </c>
      <c r="T32" s="25">
        <v>224</v>
      </c>
      <c r="U32" s="6" t="s">
        <v>128</v>
      </c>
    </row>
    <row r="33" spans="1:21" ht="16.5" customHeight="1">
      <c r="A33" s="10">
        <v>31</v>
      </c>
      <c r="B33" s="26">
        <v>4</v>
      </c>
      <c r="C33" s="26">
        <v>3</v>
      </c>
      <c r="D33" s="25">
        <v>28</v>
      </c>
      <c r="E33" s="25">
        <v>296</v>
      </c>
      <c r="F33" s="25">
        <v>253</v>
      </c>
      <c r="G33" s="25">
        <v>230</v>
      </c>
      <c r="H33" s="25">
        <v>215</v>
      </c>
      <c r="I33" s="25">
        <v>210</v>
      </c>
      <c r="J33" s="25">
        <v>216</v>
      </c>
      <c r="K33" s="25">
        <v>217</v>
      </c>
      <c r="L33" s="25">
        <v>220</v>
      </c>
      <c r="M33" s="25">
        <v>211</v>
      </c>
      <c r="N33" s="25">
        <v>207</v>
      </c>
      <c r="O33" s="25">
        <v>211</v>
      </c>
      <c r="P33" s="25">
        <v>204</v>
      </c>
      <c r="Q33" s="25">
        <v>212</v>
      </c>
      <c r="R33" s="25">
        <v>220</v>
      </c>
      <c r="S33" s="25">
        <v>237</v>
      </c>
      <c r="T33" s="25">
        <v>257</v>
      </c>
      <c r="U33" s="6" t="s">
        <v>129</v>
      </c>
    </row>
    <row r="34" spans="1:21" ht="16.5" customHeight="1">
      <c r="A34" s="10">
        <v>32</v>
      </c>
      <c r="B34" s="26">
        <v>3</v>
      </c>
      <c r="C34" s="26">
        <v>7</v>
      </c>
      <c r="D34" s="25">
        <v>18</v>
      </c>
      <c r="E34" s="25">
        <v>251</v>
      </c>
      <c r="F34" s="25">
        <v>182</v>
      </c>
      <c r="G34" s="25">
        <v>183</v>
      </c>
      <c r="H34" s="25">
        <v>176</v>
      </c>
      <c r="I34" s="25">
        <v>171</v>
      </c>
      <c r="J34" s="25">
        <v>177</v>
      </c>
      <c r="K34" s="25">
        <v>180</v>
      </c>
      <c r="L34" s="25">
        <v>180</v>
      </c>
      <c r="M34" s="25">
        <v>177</v>
      </c>
      <c r="N34" s="25">
        <v>172</v>
      </c>
      <c r="O34" s="25">
        <v>175</v>
      </c>
      <c r="P34" s="25">
        <v>179</v>
      </c>
      <c r="Q34" s="25">
        <v>194</v>
      </c>
      <c r="R34" s="25">
        <v>201</v>
      </c>
      <c r="S34" s="25">
        <v>233</v>
      </c>
      <c r="T34" s="25">
        <v>268</v>
      </c>
      <c r="U34" s="6" t="s">
        <v>130</v>
      </c>
    </row>
    <row r="35" spans="1:21" ht="16.5" customHeight="1">
      <c r="A35" s="10">
        <v>33</v>
      </c>
      <c r="B35" s="26">
        <v>4</v>
      </c>
      <c r="C35" s="26">
        <v>5</v>
      </c>
      <c r="D35" s="25">
        <v>32</v>
      </c>
      <c r="E35" s="25">
        <v>316</v>
      </c>
      <c r="F35" s="25">
        <v>283</v>
      </c>
      <c r="G35" s="25">
        <v>251</v>
      </c>
      <c r="H35" s="25">
        <v>232</v>
      </c>
      <c r="I35" s="25">
        <v>226</v>
      </c>
      <c r="J35" s="25">
        <v>233</v>
      </c>
      <c r="K35" s="25">
        <v>233</v>
      </c>
      <c r="L35" s="25">
        <v>238</v>
      </c>
      <c r="M35" s="34">
        <v>226</v>
      </c>
      <c r="N35" s="34">
        <v>222</v>
      </c>
      <c r="O35" s="25">
        <v>226</v>
      </c>
      <c r="P35" s="25">
        <v>214</v>
      </c>
      <c r="Q35" s="25">
        <v>220</v>
      </c>
      <c r="R35" s="25">
        <v>228</v>
      </c>
      <c r="S35" s="25">
        <v>239</v>
      </c>
      <c r="T35" s="25">
        <v>252</v>
      </c>
      <c r="U35" s="6" t="s">
        <v>131</v>
      </c>
    </row>
    <row r="36" spans="1:21" ht="16.5" customHeight="1">
      <c r="A36" s="10">
        <v>34</v>
      </c>
      <c r="B36" s="26">
        <v>5</v>
      </c>
      <c r="C36" s="26">
        <v>7</v>
      </c>
      <c r="D36" s="25">
        <v>35</v>
      </c>
      <c r="E36" s="25">
        <v>324</v>
      </c>
      <c r="F36" s="25">
        <v>357</v>
      </c>
      <c r="G36" s="25">
        <v>327</v>
      </c>
      <c r="H36" s="25">
        <v>303</v>
      </c>
      <c r="I36" s="25">
        <v>294</v>
      </c>
      <c r="J36" s="25">
        <v>308</v>
      </c>
      <c r="K36" s="24">
        <v>304</v>
      </c>
      <c r="L36" s="24">
        <v>315</v>
      </c>
      <c r="M36" s="34">
        <v>300</v>
      </c>
      <c r="N36" s="34">
        <v>306</v>
      </c>
      <c r="O36" s="25">
        <v>311</v>
      </c>
      <c r="P36" s="25">
        <v>289</v>
      </c>
      <c r="Q36" s="25">
        <v>300</v>
      </c>
      <c r="R36" s="25">
        <v>312</v>
      </c>
      <c r="S36" s="25">
        <v>330</v>
      </c>
      <c r="T36" s="25">
        <v>341</v>
      </c>
      <c r="U36" s="6" t="s">
        <v>132</v>
      </c>
    </row>
    <row r="37" spans="1:21" ht="16.5" customHeight="1">
      <c r="A37" s="10">
        <v>35</v>
      </c>
      <c r="B37" s="26">
        <v>4</v>
      </c>
      <c r="C37" s="26">
        <v>7</v>
      </c>
      <c r="D37" s="25">
        <v>33</v>
      </c>
      <c r="E37" s="25">
        <v>228</v>
      </c>
      <c r="F37" s="25">
        <v>370</v>
      </c>
      <c r="G37" s="25">
        <v>320</v>
      </c>
      <c r="H37" s="25">
        <v>285</v>
      </c>
      <c r="I37" s="25">
        <v>280</v>
      </c>
      <c r="J37" s="25">
        <v>302</v>
      </c>
      <c r="K37" s="25">
        <v>296</v>
      </c>
      <c r="L37" s="25">
        <v>320</v>
      </c>
      <c r="M37" s="34">
        <v>286</v>
      </c>
      <c r="N37" s="34">
        <v>280</v>
      </c>
      <c r="O37" s="25">
        <v>297</v>
      </c>
      <c r="P37" s="25">
        <v>275</v>
      </c>
      <c r="Q37" s="25">
        <v>290</v>
      </c>
      <c r="R37" s="25">
        <v>312</v>
      </c>
      <c r="S37" s="25">
        <v>336</v>
      </c>
      <c r="T37" s="25">
        <v>348</v>
      </c>
      <c r="U37" s="6" t="s">
        <v>133</v>
      </c>
    </row>
    <row r="38" spans="1:21" ht="16.5" customHeight="1">
      <c r="A38" s="10">
        <v>36</v>
      </c>
      <c r="B38" s="26">
        <v>4</v>
      </c>
      <c r="C38" s="26">
        <v>2</v>
      </c>
      <c r="D38" s="25">
        <v>27</v>
      </c>
      <c r="E38" s="25">
        <v>194</v>
      </c>
      <c r="F38" s="25">
        <v>295</v>
      </c>
      <c r="G38" s="25">
        <v>268</v>
      </c>
      <c r="H38" s="25">
        <v>247</v>
      </c>
      <c r="I38" s="25">
        <v>243</v>
      </c>
      <c r="J38" s="25">
        <v>257</v>
      </c>
      <c r="K38" s="25">
        <v>254</v>
      </c>
      <c r="L38" s="25">
        <v>267</v>
      </c>
      <c r="M38" s="34">
        <v>242</v>
      </c>
      <c r="N38" s="34">
        <v>232</v>
      </c>
      <c r="O38" s="25">
        <v>242</v>
      </c>
      <c r="P38" s="25">
        <v>223</v>
      </c>
      <c r="Q38" s="25">
        <v>229</v>
      </c>
      <c r="R38" s="25">
        <v>240</v>
      </c>
      <c r="S38" s="25">
        <v>261</v>
      </c>
      <c r="T38" s="25">
        <v>269</v>
      </c>
      <c r="U38" s="6" t="s">
        <v>134</v>
      </c>
    </row>
    <row r="39" spans="1:21" ht="16.5" customHeight="1">
      <c r="A39" s="10">
        <v>37</v>
      </c>
      <c r="B39" s="26">
        <v>4</v>
      </c>
      <c r="C39" s="26">
        <v>9</v>
      </c>
      <c r="D39" s="25">
        <v>35</v>
      </c>
      <c r="E39" s="25">
        <v>239</v>
      </c>
      <c r="F39" s="25">
        <v>395</v>
      </c>
      <c r="G39" s="25">
        <v>338</v>
      </c>
      <c r="H39" s="25">
        <v>298</v>
      </c>
      <c r="I39" s="25">
        <v>293</v>
      </c>
      <c r="J39" s="25">
        <v>317</v>
      </c>
      <c r="K39" s="25">
        <v>310</v>
      </c>
      <c r="L39" s="25">
        <v>338</v>
      </c>
      <c r="M39" s="34">
        <v>301</v>
      </c>
      <c r="N39" s="34">
        <v>296</v>
      </c>
      <c r="O39" s="25">
        <v>316</v>
      </c>
      <c r="P39" s="25">
        <v>293</v>
      </c>
      <c r="Q39" s="25">
        <v>311</v>
      </c>
      <c r="R39" s="25">
        <v>336</v>
      </c>
      <c r="S39" s="25">
        <v>361</v>
      </c>
      <c r="T39" s="25">
        <v>374</v>
      </c>
      <c r="U39" s="6" t="s">
        <v>135</v>
      </c>
    </row>
    <row r="40" spans="1:21" ht="16.5" customHeight="1">
      <c r="A40" s="10">
        <v>38</v>
      </c>
      <c r="B40" s="26">
        <v>4</v>
      </c>
      <c r="C40" s="26">
        <v>7</v>
      </c>
      <c r="D40" s="25">
        <v>24</v>
      </c>
      <c r="E40" s="25">
        <v>222</v>
      </c>
      <c r="F40" s="25">
        <v>315</v>
      </c>
      <c r="G40" s="25">
        <v>298</v>
      </c>
      <c r="H40" s="25">
        <v>281</v>
      </c>
      <c r="I40" s="25">
        <v>272</v>
      </c>
      <c r="J40" s="25">
        <v>290</v>
      </c>
      <c r="K40" s="25">
        <v>291</v>
      </c>
      <c r="L40" s="25">
        <v>301</v>
      </c>
      <c r="M40" s="34">
        <v>289</v>
      </c>
      <c r="N40" s="34">
        <v>281</v>
      </c>
      <c r="O40" s="25">
        <v>290</v>
      </c>
      <c r="P40" s="25">
        <v>274</v>
      </c>
      <c r="Q40" s="25">
        <v>284</v>
      </c>
      <c r="R40" s="25">
        <v>299</v>
      </c>
      <c r="S40" s="25">
        <v>324</v>
      </c>
      <c r="T40" s="25">
        <v>338</v>
      </c>
      <c r="U40" s="6" t="s">
        <v>136</v>
      </c>
    </row>
    <row r="41" spans="1:21" ht="16.5" customHeight="1">
      <c r="A41" s="10">
        <v>39</v>
      </c>
      <c r="B41" s="26">
        <v>3</v>
      </c>
      <c r="C41" s="26">
        <v>2</v>
      </c>
      <c r="D41" s="25">
        <v>22</v>
      </c>
      <c r="E41" s="25">
        <v>192</v>
      </c>
      <c r="F41" s="25">
        <v>327</v>
      </c>
      <c r="G41" s="25">
        <v>292</v>
      </c>
      <c r="H41" s="25">
        <v>265</v>
      </c>
      <c r="I41" s="25">
        <v>255</v>
      </c>
      <c r="J41" s="25">
        <v>283</v>
      </c>
      <c r="K41" s="25">
        <v>286</v>
      </c>
      <c r="L41" s="25">
        <v>300</v>
      </c>
      <c r="M41" s="34">
        <v>265</v>
      </c>
      <c r="N41" s="34">
        <v>259</v>
      </c>
      <c r="O41" s="25">
        <v>272</v>
      </c>
      <c r="P41" s="25">
        <v>255</v>
      </c>
      <c r="Q41" s="25">
        <v>272</v>
      </c>
      <c r="R41" s="25">
        <v>287</v>
      </c>
      <c r="S41" s="25">
        <v>315</v>
      </c>
      <c r="T41" s="25">
        <v>330</v>
      </c>
      <c r="U41" s="6" t="s">
        <v>137</v>
      </c>
    </row>
    <row r="42" spans="1:21" ht="16.5" customHeight="1">
      <c r="A42" s="10">
        <v>40</v>
      </c>
      <c r="B42" s="26">
        <v>3</v>
      </c>
      <c r="C42" s="26">
        <v>7</v>
      </c>
      <c r="D42" s="25">
        <v>23</v>
      </c>
      <c r="E42" s="25">
        <v>225</v>
      </c>
      <c r="F42" s="25">
        <v>286</v>
      </c>
      <c r="G42" s="25">
        <v>245</v>
      </c>
      <c r="H42" s="25">
        <v>215</v>
      </c>
      <c r="I42" s="25">
        <v>210</v>
      </c>
      <c r="J42" s="25">
        <v>231</v>
      </c>
      <c r="K42" s="25">
        <v>233</v>
      </c>
      <c r="L42" s="25">
        <v>249</v>
      </c>
      <c r="M42" s="34">
        <v>220</v>
      </c>
      <c r="N42" s="34">
        <v>213</v>
      </c>
      <c r="O42" s="25">
        <v>226</v>
      </c>
      <c r="P42" s="25">
        <v>216</v>
      </c>
      <c r="Q42" s="25">
        <v>234</v>
      </c>
      <c r="R42" s="25">
        <v>253</v>
      </c>
      <c r="S42" s="25">
        <v>275</v>
      </c>
      <c r="T42" s="25">
        <v>289</v>
      </c>
      <c r="U42" s="6" t="s">
        <v>138</v>
      </c>
    </row>
    <row r="43" spans="1:21" ht="16.5" customHeight="1">
      <c r="A43" s="10">
        <v>41</v>
      </c>
      <c r="B43" s="26">
        <v>1</v>
      </c>
      <c r="C43" s="26">
        <v>4</v>
      </c>
      <c r="D43" s="25">
        <v>13</v>
      </c>
      <c r="E43" s="25">
        <v>110</v>
      </c>
      <c r="F43" s="25">
        <v>141</v>
      </c>
      <c r="G43" s="25">
        <v>124</v>
      </c>
      <c r="H43" s="25">
        <v>108</v>
      </c>
      <c r="I43" s="25">
        <v>104</v>
      </c>
      <c r="J43" s="25">
        <v>108</v>
      </c>
      <c r="K43" s="25">
        <v>103</v>
      </c>
      <c r="L43" s="25">
        <v>105</v>
      </c>
      <c r="M43" s="34">
        <v>90</v>
      </c>
      <c r="N43" s="34">
        <v>91</v>
      </c>
      <c r="O43" s="25">
        <v>95</v>
      </c>
      <c r="P43" s="25">
        <v>85</v>
      </c>
      <c r="Q43" s="25">
        <v>88</v>
      </c>
      <c r="R43" s="25">
        <v>91</v>
      </c>
      <c r="S43" s="25">
        <v>95</v>
      </c>
      <c r="T43" s="25">
        <v>101</v>
      </c>
      <c r="U43" s="6" t="s">
        <v>139</v>
      </c>
    </row>
    <row r="44" spans="1:21" ht="16.5" customHeight="1">
      <c r="A44" s="10">
        <v>42</v>
      </c>
      <c r="B44" s="26">
        <v>3</v>
      </c>
      <c r="C44" s="26">
        <v>5</v>
      </c>
      <c r="D44" s="25">
        <v>24</v>
      </c>
      <c r="E44" s="25">
        <v>197</v>
      </c>
      <c r="F44" s="25">
        <v>412</v>
      </c>
      <c r="G44" s="25">
        <v>377</v>
      </c>
      <c r="H44" s="25">
        <v>348</v>
      </c>
      <c r="I44" s="25">
        <v>333</v>
      </c>
      <c r="J44" s="25">
        <v>373</v>
      </c>
      <c r="K44" s="25">
        <v>379</v>
      </c>
      <c r="L44" s="25">
        <v>396</v>
      </c>
      <c r="M44" s="34">
        <v>350</v>
      </c>
      <c r="N44" s="34">
        <v>341</v>
      </c>
      <c r="O44" s="25">
        <v>359</v>
      </c>
      <c r="P44" s="25">
        <v>335</v>
      </c>
      <c r="Q44" s="25">
        <v>356</v>
      </c>
      <c r="R44" s="25">
        <v>372</v>
      </c>
      <c r="S44" s="25">
        <v>412</v>
      </c>
      <c r="T44" s="25">
        <v>431</v>
      </c>
      <c r="U44" s="6" t="s">
        <v>140</v>
      </c>
    </row>
    <row r="45" spans="1:21" ht="16.5" customHeight="1">
      <c r="A45" s="10">
        <v>43</v>
      </c>
      <c r="B45" s="26">
        <v>4</v>
      </c>
      <c r="C45" s="26">
        <v>4</v>
      </c>
      <c r="D45" s="25">
        <v>29</v>
      </c>
      <c r="E45" s="25">
        <v>231</v>
      </c>
      <c r="F45" s="25">
        <v>394</v>
      </c>
      <c r="G45" s="25">
        <v>351</v>
      </c>
      <c r="H45" s="25">
        <v>322</v>
      </c>
      <c r="I45" s="25">
        <v>313</v>
      </c>
      <c r="J45" s="25">
        <v>334</v>
      </c>
      <c r="K45" s="25">
        <v>336</v>
      </c>
      <c r="L45" s="25">
        <v>342</v>
      </c>
      <c r="M45" s="34">
        <v>324</v>
      </c>
      <c r="N45" s="34">
        <v>322</v>
      </c>
      <c r="O45" s="25">
        <v>334</v>
      </c>
      <c r="P45" s="25">
        <v>314</v>
      </c>
      <c r="Q45" s="25">
        <v>329</v>
      </c>
      <c r="R45" s="25">
        <v>340</v>
      </c>
      <c r="S45" s="25">
        <v>361</v>
      </c>
      <c r="T45" s="25">
        <v>369</v>
      </c>
      <c r="U45" s="6" t="s">
        <v>141</v>
      </c>
    </row>
    <row r="46" spans="1:21" ht="16.5" customHeight="1">
      <c r="A46" s="10">
        <v>44</v>
      </c>
      <c r="B46" s="26">
        <v>5</v>
      </c>
      <c r="C46" s="26">
        <v>4</v>
      </c>
      <c r="D46" s="25">
        <v>32</v>
      </c>
      <c r="E46" s="25">
        <v>324</v>
      </c>
      <c r="F46" s="25">
        <v>379</v>
      </c>
      <c r="G46" s="25">
        <v>332</v>
      </c>
      <c r="H46" s="25">
        <v>311</v>
      </c>
      <c r="I46" s="25">
        <v>303</v>
      </c>
      <c r="J46" s="25">
        <v>321</v>
      </c>
      <c r="K46" s="25">
        <v>324</v>
      </c>
      <c r="L46" s="25">
        <v>347</v>
      </c>
      <c r="M46" s="34">
        <v>323</v>
      </c>
      <c r="N46" s="34">
        <v>320</v>
      </c>
      <c r="O46" s="25">
        <v>338</v>
      </c>
      <c r="P46" s="25">
        <v>326</v>
      </c>
      <c r="Q46" s="25">
        <v>349</v>
      </c>
      <c r="R46" s="25">
        <v>363</v>
      </c>
      <c r="S46" s="25">
        <v>386</v>
      </c>
      <c r="T46" s="25">
        <v>393</v>
      </c>
      <c r="U46" s="6" t="s">
        <v>142</v>
      </c>
    </row>
    <row r="47" spans="1:21" ht="16.5" customHeight="1">
      <c r="A47" s="10">
        <v>45</v>
      </c>
      <c r="B47" s="26">
        <v>4</v>
      </c>
      <c r="C47" s="26">
        <v>8</v>
      </c>
      <c r="D47" s="25">
        <v>23</v>
      </c>
      <c r="E47" s="25">
        <v>183</v>
      </c>
      <c r="F47" s="25">
        <v>436</v>
      </c>
      <c r="G47" s="25">
        <v>392</v>
      </c>
      <c r="H47" s="25">
        <v>365</v>
      </c>
      <c r="I47" s="25">
        <v>363</v>
      </c>
      <c r="J47" s="25">
        <v>398</v>
      </c>
      <c r="K47" s="25">
        <v>410</v>
      </c>
      <c r="L47" s="25">
        <v>398</v>
      </c>
      <c r="M47" s="34">
        <v>397</v>
      </c>
      <c r="N47" s="34">
        <v>399</v>
      </c>
      <c r="O47" s="25">
        <v>401</v>
      </c>
      <c r="P47" s="25">
        <v>380</v>
      </c>
      <c r="Q47" s="25">
        <v>395</v>
      </c>
      <c r="R47" s="25">
        <v>405</v>
      </c>
      <c r="S47" s="25">
        <v>422</v>
      </c>
      <c r="T47" s="25">
        <v>419</v>
      </c>
      <c r="U47" s="6" t="s">
        <v>143</v>
      </c>
    </row>
    <row r="48" spans="1:21" ht="16.5" customHeight="1">
      <c r="A48" s="10">
        <v>46</v>
      </c>
      <c r="B48" s="26">
        <v>3</v>
      </c>
      <c r="C48" s="26">
        <v>6</v>
      </c>
      <c r="D48" s="25">
        <v>31</v>
      </c>
      <c r="E48" s="25">
        <v>210</v>
      </c>
      <c r="F48" s="25">
        <v>379</v>
      </c>
      <c r="G48" s="25">
        <v>337</v>
      </c>
      <c r="H48" s="25">
        <v>304</v>
      </c>
      <c r="I48" s="25">
        <v>292</v>
      </c>
      <c r="J48" s="25">
        <v>306</v>
      </c>
      <c r="K48" s="25">
        <v>301</v>
      </c>
      <c r="L48" s="25">
        <v>309</v>
      </c>
      <c r="M48" s="34">
        <v>284</v>
      </c>
      <c r="N48" s="34">
        <v>282</v>
      </c>
      <c r="O48" s="25">
        <v>295</v>
      </c>
      <c r="P48" s="25">
        <v>272</v>
      </c>
      <c r="Q48" s="25">
        <v>283</v>
      </c>
      <c r="R48" s="25">
        <v>293</v>
      </c>
      <c r="S48" s="25">
        <v>315</v>
      </c>
      <c r="T48" s="25">
        <v>329</v>
      </c>
      <c r="U48" s="6" t="s">
        <v>144</v>
      </c>
    </row>
    <row r="49" spans="1:21" ht="16.5" customHeight="1">
      <c r="A49" s="10">
        <v>47</v>
      </c>
      <c r="B49" s="26">
        <v>4</v>
      </c>
      <c r="C49" s="26">
        <v>3</v>
      </c>
      <c r="D49" s="25">
        <v>23</v>
      </c>
      <c r="E49" s="25">
        <v>232</v>
      </c>
      <c r="F49" s="25">
        <v>275</v>
      </c>
      <c r="G49" s="25">
        <v>250</v>
      </c>
      <c r="H49" s="25">
        <v>234</v>
      </c>
      <c r="I49" s="25">
        <v>232</v>
      </c>
      <c r="J49" s="25">
        <v>249</v>
      </c>
      <c r="K49" s="25">
        <v>251</v>
      </c>
      <c r="L49" s="25">
        <v>258</v>
      </c>
      <c r="M49" s="34">
        <v>247</v>
      </c>
      <c r="N49" s="34">
        <v>255</v>
      </c>
      <c r="O49" s="25">
        <v>276</v>
      </c>
      <c r="P49" s="25">
        <v>266</v>
      </c>
      <c r="Q49" s="25">
        <v>280</v>
      </c>
      <c r="R49" s="25">
        <v>290</v>
      </c>
      <c r="S49" s="25">
        <v>302</v>
      </c>
      <c r="T49" s="25">
        <v>319</v>
      </c>
      <c r="U49" s="6" t="s">
        <v>145</v>
      </c>
    </row>
    <row r="50" spans="1:21" ht="16.5" customHeight="1">
      <c r="A50" s="10">
        <v>48</v>
      </c>
      <c r="B50" s="26">
        <v>7</v>
      </c>
      <c r="C50" s="26">
        <v>7</v>
      </c>
      <c r="D50" s="25">
        <v>50</v>
      </c>
      <c r="E50" s="25">
        <v>430</v>
      </c>
      <c r="F50" s="25">
        <v>339</v>
      </c>
      <c r="G50" s="25">
        <v>304</v>
      </c>
      <c r="H50" s="25">
        <v>285</v>
      </c>
      <c r="I50" s="25">
        <v>281</v>
      </c>
      <c r="J50" s="25">
        <v>290</v>
      </c>
      <c r="K50" s="25">
        <v>283</v>
      </c>
      <c r="L50" s="25">
        <v>291</v>
      </c>
      <c r="M50" s="34">
        <v>264</v>
      </c>
      <c r="N50" s="34">
        <v>260</v>
      </c>
      <c r="O50" s="25">
        <v>266</v>
      </c>
      <c r="P50" s="25">
        <v>245</v>
      </c>
      <c r="Q50" s="25">
        <v>259</v>
      </c>
      <c r="R50" s="25">
        <v>270</v>
      </c>
      <c r="S50" s="25">
        <v>294</v>
      </c>
      <c r="T50" s="25">
        <v>299</v>
      </c>
      <c r="U50" s="6" t="s">
        <v>146</v>
      </c>
    </row>
    <row r="51" spans="1:21" ht="16.5" customHeight="1">
      <c r="A51" s="10">
        <v>49</v>
      </c>
      <c r="B51" s="26">
        <v>8</v>
      </c>
      <c r="C51" s="26">
        <v>5</v>
      </c>
      <c r="D51" s="25">
        <v>56</v>
      </c>
      <c r="E51" s="25">
        <v>460</v>
      </c>
      <c r="F51" s="25">
        <v>350</v>
      </c>
      <c r="G51" s="25">
        <v>309</v>
      </c>
      <c r="H51" s="25">
        <v>288</v>
      </c>
      <c r="I51" s="25">
        <v>285</v>
      </c>
      <c r="J51" s="25">
        <v>293</v>
      </c>
      <c r="K51" s="25">
        <v>285</v>
      </c>
      <c r="L51" s="25">
        <v>292</v>
      </c>
      <c r="M51" s="34">
        <v>264</v>
      </c>
      <c r="N51" s="34">
        <v>259</v>
      </c>
      <c r="O51" s="25">
        <v>266</v>
      </c>
      <c r="P51" s="25">
        <v>245</v>
      </c>
      <c r="Q51" s="25">
        <v>259</v>
      </c>
      <c r="R51" s="25">
        <v>272</v>
      </c>
      <c r="S51" s="25">
        <v>298</v>
      </c>
      <c r="T51" s="25">
        <v>304</v>
      </c>
      <c r="U51" s="6" t="s">
        <v>147</v>
      </c>
    </row>
    <row r="52" spans="1:21" ht="16.5" customHeight="1">
      <c r="A52" s="10">
        <v>50</v>
      </c>
      <c r="B52" s="26">
        <v>3</v>
      </c>
      <c r="C52" s="26">
        <v>6</v>
      </c>
      <c r="D52" s="25">
        <v>21</v>
      </c>
      <c r="E52" s="25">
        <v>277</v>
      </c>
      <c r="F52" s="25">
        <v>282</v>
      </c>
      <c r="G52" s="25">
        <v>275</v>
      </c>
      <c r="H52" s="25">
        <v>269</v>
      </c>
      <c r="I52" s="25">
        <v>262</v>
      </c>
      <c r="J52" s="25">
        <v>273</v>
      </c>
      <c r="K52" s="25">
        <v>275</v>
      </c>
      <c r="L52" s="25">
        <v>284</v>
      </c>
      <c r="M52" s="34">
        <v>266</v>
      </c>
      <c r="N52" s="34">
        <v>267</v>
      </c>
      <c r="O52" s="25">
        <v>263</v>
      </c>
      <c r="P52" s="25">
        <v>247</v>
      </c>
      <c r="Q52" s="25">
        <v>256</v>
      </c>
      <c r="R52" s="25">
        <v>258</v>
      </c>
      <c r="S52" s="25">
        <v>274</v>
      </c>
      <c r="T52" s="25">
        <v>278</v>
      </c>
      <c r="U52" s="6" t="s">
        <v>148</v>
      </c>
    </row>
    <row r="53" spans="1:21" ht="16.5" customHeight="1">
      <c r="A53" s="10">
        <v>51</v>
      </c>
      <c r="B53" s="26">
        <v>6</v>
      </c>
      <c r="C53" s="26">
        <v>0</v>
      </c>
      <c r="D53" s="25">
        <v>34</v>
      </c>
      <c r="E53" s="25">
        <v>304</v>
      </c>
      <c r="F53" s="25">
        <v>401</v>
      </c>
      <c r="G53" s="25">
        <v>370</v>
      </c>
      <c r="H53" s="25">
        <v>344</v>
      </c>
      <c r="I53" s="25">
        <v>335</v>
      </c>
      <c r="J53" s="25">
        <v>350</v>
      </c>
      <c r="K53" s="25">
        <v>355</v>
      </c>
      <c r="L53" s="25">
        <v>367</v>
      </c>
      <c r="M53" s="34">
        <v>355</v>
      </c>
      <c r="N53" s="34">
        <v>357</v>
      </c>
      <c r="O53" s="25">
        <v>361</v>
      </c>
      <c r="P53" s="25">
        <v>341</v>
      </c>
      <c r="Q53" s="25">
        <v>357</v>
      </c>
      <c r="R53" s="25">
        <v>369</v>
      </c>
      <c r="S53" s="25">
        <v>388</v>
      </c>
      <c r="T53" s="25">
        <v>399</v>
      </c>
      <c r="U53" s="6" t="s">
        <v>149</v>
      </c>
    </row>
    <row r="54" spans="1:21" s="18" customFormat="1" ht="16.5" customHeight="1">
      <c r="A54" s="13">
        <v>52</v>
      </c>
      <c r="B54" s="22">
        <v>5</v>
      </c>
      <c r="C54" s="22">
        <v>5</v>
      </c>
      <c r="D54" s="27">
        <v>33</v>
      </c>
      <c r="E54" s="27">
        <v>331</v>
      </c>
      <c r="F54" s="27">
        <v>258</v>
      </c>
      <c r="G54" s="27">
        <v>273</v>
      </c>
      <c r="H54" s="27">
        <v>274</v>
      </c>
      <c r="I54" s="27">
        <v>274</v>
      </c>
      <c r="J54" s="27">
        <v>277</v>
      </c>
      <c r="K54" s="27">
        <v>278</v>
      </c>
      <c r="L54" s="27">
        <v>276</v>
      </c>
      <c r="M54" s="33">
        <v>268</v>
      </c>
      <c r="N54" s="33">
        <v>259</v>
      </c>
      <c r="O54" s="27">
        <v>253</v>
      </c>
      <c r="P54" s="27">
        <v>253</v>
      </c>
      <c r="Q54" s="27">
        <v>262</v>
      </c>
      <c r="R54" s="27">
        <v>274</v>
      </c>
      <c r="S54" s="27">
        <v>283</v>
      </c>
      <c r="T54" s="27">
        <v>299</v>
      </c>
      <c r="U54" s="6" t="s">
        <v>150</v>
      </c>
    </row>
    <row r="55" spans="1:21" s="18" customFormat="1" ht="16.5" customHeight="1">
      <c r="A55" s="13">
        <v>53</v>
      </c>
      <c r="B55" s="22">
        <v>6</v>
      </c>
      <c r="C55" s="22">
        <v>2</v>
      </c>
      <c r="D55" s="27">
        <v>38</v>
      </c>
      <c r="E55" s="27">
        <v>235</v>
      </c>
      <c r="F55" s="27">
        <v>790</v>
      </c>
      <c r="G55" s="27">
        <v>792</v>
      </c>
      <c r="H55" s="27">
        <v>756</v>
      </c>
      <c r="I55" s="27">
        <v>740</v>
      </c>
      <c r="J55" s="27">
        <v>796</v>
      </c>
      <c r="K55" s="27">
        <v>822</v>
      </c>
      <c r="L55" s="27">
        <v>835</v>
      </c>
      <c r="M55" s="33">
        <v>854</v>
      </c>
      <c r="N55" s="33">
        <v>869</v>
      </c>
      <c r="O55" s="27">
        <v>886</v>
      </c>
      <c r="P55" s="27">
        <v>850</v>
      </c>
      <c r="Q55" s="27">
        <v>841</v>
      </c>
      <c r="R55" s="27">
        <v>855</v>
      </c>
      <c r="S55" s="27">
        <v>900</v>
      </c>
      <c r="T55" s="27">
        <v>954</v>
      </c>
      <c r="U55" s="6" t="s">
        <v>151</v>
      </c>
    </row>
    <row r="56" spans="1:21" s="21" customFormat="1" ht="16.5" customHeight="1">
      <c r="A56" s="14">
        <v>54</v>
      </c>
      <c r="B56" s="23">
        <v>7</v>
      </c>
      <c r="C56" s="23">
        <v>1</v>
      </c>
      <c r="D56" s="28">
        <v>40</v>
      </c>
      <c r="E56" s="28">
        <v>251</v>
      </c>
      <c r="F56" s="28">
        <v>755</v>
      </c>
      <c r="G56" s="28">
        <v>755</v>
      </c>
      <c r="H56" s="28">
        <v>715</v>
      </c>
      <c r="I56" s="28">
        <v>706</v>
      </c>
      <c r="J56" s="28">
        <v>758</v>
      </c>
      <c r="K56" s="28">
        <v>775</v>
      </c>
      <c r="L56" s="28">
        <v>792</v>
      </c>
      <c r="M56" s="283">
        <v>818</v>
      </c>
      <c r="N56" s="283">
        <v>841</v>
      </c>
      <c r="O56" s="28">
        <v>859</v>
      </c>
      <c r="P56" s="28">
        <v>836</v>
      </c>
      <c r="Q56" s="28">
        <v>832</v>
      </c>
      <c r="R56" s="28">
        <v>849</v>
      </c>
      <c r="S56" s="28">
        <v>894</v>
      </c>
      <c r="T56" s="28">
        <v>947</v>
      </c>
      <c r="U56" s="20" t="s">
        <v>152</v>
      </c>
    </row>
    <row r="57" spans="1:21" ht="16.5" customHeight="1">
      <c r="A57" s="14">
        <v>55</v>
      </c>
      <c r="B57" s="23">
        <v>7</v>
      </c>
      <c r="C57" s="23">
        <v>0</v>
      </c>
      <c r="D57" s="25">
        <v>41</v>
      </c>
      <c r="E57" s="25">
        <v>243</v>
      </c>
      <c r="F57" s="25">
        <v>785</v>
      </c>
      <c r="G57" s="25">
        <v>790</v>
      </c>
      <c r="H57" s="25">
        <v>750</v>
      </c>
      <c r="I57" s="25">
        <v>743</v>
      </c>
      <c r="J57" s="25">
        <v>803</v>
      </c>
      <c r="K57" s="25">
        <v>820</v>
      </c>
      <c r="L57" s="25">
        <v>838</v>
      </c>
      <c r="M57" s="34">
        <v>864</v>
      </c>
      <c r="N57" s="34">
        <v>882</v>
      </c>
      <c r="O57" s="25">
        <v>902</v>
      </c>
      <c r="P57" s="25">
        <v>879</v>
      </c>
      <c r="Q57" s="25">
        <v>874</v>
      </c>
      <c r="R57" s="25">
        <v>892</v>
      </c>
      <c r="S57" s="25">
        <v>940</v>
      </c>
      <c r="T57" s="25">
        <v>1000</v>
      </c>
      <c r="U57" s="6" t="s">
        <v>153</v>
      </c>
    </row>
    <row r="58" spans="1:21" ht="16.5" customHeight="1">
      <c r="A58" s="14">
        <v>56</v>
      </c>
      <c r="B58" s="26">
        <v>8</v>
      </c>
      <c r="C58" s="26">
        <v>4</v>
      </c>
      <c r="D58" s="25">
        <v>31</v>
      </c>
      <c r="E58" s="25">
        <v>224</v>
      </c>
      <c r="F58" s="25">
        <v>650</v>
      </c>
      <c r="G58" s="25">
        <v>612</v>
      </c>
      <c r="H58" s="25">
        <v>561</v>
      </c>
      <c r="I58" s="25">
        <v>550</v>
      </c>
      <c r="J58" s="25">
        <v>571</v>
      </c>
      <c r="K58" s="25">
        <v>593</v>
      </c>
      <c r="L58" s="25">
        <v>601</v>
      </c>
      <c r="M58" s="34">
        <v>628</v>
      </c>
      <c r="N58" s="34">
        <v>685</v>
      </c>
      <c r="O58" s="25">
        <v>687</v>
      </c>
      <c r="P58" s="25">
        <v>664</v>
      </c>
      <c r="Q58" s="25">
        <v>672</v>
      </c>
      <c r="R58" s="25">
        <v>679</v>
      </c>
      <c r="S58" s="25">
        <v>713</v>
      </c>
      <c r="T58" s="25">
        <v>726</v>
      </c>
      <c r="U58" s="6" t="s">
        <v>154</v>
      </c>
    </row>
    <row r="59" spans="1:21" s="21" customFormat="1" ht="16.5" customHeight="1">
      <c r="A59" s="14">
        <v>57</v>
      </c>
      <c r="B59" s="23">
        <v>3</v>
      </c>
      <c r="C59" s="23">
        <v>3</v>
      </c>
      <c r="D59" s="28">
        <v>36</v>
      </c>
      <c r="E59" s="28">
        <v>156</v>
      </c>
      <c r="F59" s="28">
        <v>1107</v>
      </c>
      <c r="G59" s="28">
        <v>1135</v>
      </c>
      <c r="H59" s="28">
        <v>1103</v>
      </c>
      <c r="I59" s="28">
        <v>1051</v>
      </c>
      <c r="J59" s="28">
        <v>1134</v>
      </c>
      <c r="K59" s="28">
        <v>1182</v>
      </c>
      <c r="L59" s="28">
        <v>1179</v>
      </c>
      <c r="M59" s="283">
        <v>1173</v>
      </c>
      <c r="N59" s="283">
        <v>1154</v>
      </c>
      <c r="O59" s="28">
        <v>1176</v>
      </c>
      <c r="P59" s="28">
        <v>1098</v>
      </c>
      <c r="Q59" s="28">
        <v>1074</v>
      </c>
      <c r="R59" s="28">
        <v>1063</v>
      </c>
      <c r="S59" s="28">
        <v>1113</v>
      </c>
      <c r="T59" s="28">
        <v>1146</v>
      </c>
      <c r="U59" s="20" t="s">
        <v>155</v>
      </c>
    </row>
    <row r="60" spans="1:21" ht="16.5" customHeight="1">
      <c r="A60" s="14">
        <v>58</v>
      </c>
      <c r="B60" s="23">
        <v>3</v>
      </c>
      <c r="C60" s="23">
        <v>0</v>
      </c>
      <c r="D60" s="25">
        <v>20</v>
      </c>
      <c r="E60" s="25">
        <v>205</v>
      </c>
      <c r="F60" s="25">
        <v>297</v>
      </c>
      <c r="G60" s="25">
        <v>281</v>
      </c>
      <c r="H60" s="25">
        <v>280</v>
      </c>
      <c r="I60" s="25">
        <v>284</v>
      </c>
      <c r="J60" s="25">
        <v>292</v>
      </c>
      <c r="K60" s="25">
        <v>290</v>
      </c>
      <c r="L60" s="25">
        <v>294</v>
      </c>
      <c r="M60" s="34">
        <v>301</v>
      </c>
      <c r="N60" s="34">
        <v>308</v>
      </c>
      <c r="O60" s="25">
        <v>312</v>
      </c>
      <c r="P60" s="25">
        <v>292</v>
      </c>
      <c r="Q60" s="25">
        <v>295</v>
      </c>
      <c r="R60" s="25">
        <v>297</v>
      </c>
      <c r="S60" s="25">
        <v>295</v>
      </c>
      <c r="T60" s="25">
        <v>303</v>
      </c>
      <c r="U60" s="6" t="s">
        <v>156</v>
      </c>
    </row>
    <row r="61" spans="1:21" ht="16.5" customHeight="1">
      <c r="A61" s="14">
        <v>59</v>
      </c>
      <c r="B61" s="26">
        <v>10</v>
      </c>
      <c r="C61" s="26">
        <v>7</v>
      </c>
      <c r="D61" s="25">
        <v>50</v>
      </c>
      <c r="E61" s="25">
        <v>373</v>
      </c>
      <c r="F61" s="25">
        <v>609</v>
      </c>
      <c r="G61" s="25">
        <v>561</v>
      </c>
      <c r="H61" s="25">
        <v>526</v>
      </c>
      <c r="I61" s="25">
        <v>532</v>
      </c>
      <c r="J61" s="25">
        <v>594</v>
      </c>
      <c r="K61" s="25">
        <v>653</v>
      </c>
      <c r="L61" s="25">
        <v>695</v>
      </c>
      <c r="M61" s="34">
        <v>753</v>
      </c>
      <c r="N61" s="34">
        <v>797</v>
      </c>
      <c r="O61" s="25">
        <v>814</v>
      </c>
      <c r="P61" s="25">
        <v>773</v>
      </c>
      <c r="Q61" s="25">
        <v>743</v>
      </c>
      <c r="R61" s="25">
        <v>833</v>
      </c>
      <c r="S61" s="25">
        <v>910</v>
      </c>
      <c r="T61" s="25">
        <v>1094</v>
      </c>
      <c r="U61" s="15" t="s">
        <v>239</v>
      </c>
    </row>
    <row r="62" spans="1:21" s="18" customFormat="1" ht="16.5" customHeight="1">
      <c r="A62" s="13">
        <v>60</v>
      </c>
      <c r="B62" s="22">
        <v>5</v>
      </c>
      <c r="C62" s="22">
        <v>4</v>
      </c>
      <c r="D62" s="27">
        <v>40</v>
      </c>
      <c r="E62" s="27">
        <v>388</v>
      </c>
      <c r="F62" s="27">
        <v>349</v>
      </c>
      <c r="G62" s="27">
        <v>331</v>
      </c>
      <c r="H62" s="27">
        <v>315</v>
      </c>
      <c r="I62" s="27">
        <v>312</v>
      </c>
      <c r="J62" s="27">
        <v>327</v>
      </c>
      <c r="K62" s="27">
        <v>333</v>
      </c>
      <c r="L62" s="27">
        <v>332</v>
      </c>
      <c r="M62" s="33">
        <v>322</v>
      </c>
      <c r="N62" s="33">
        <v>321</v>
      </c>
      <c r="O62" s="27">
        <v>327</v>
      </c>
      <c r="P62" s="27">
        <v>318</v>
      </c>
      <c r="Q62" s="27">
        <v>323</v>
      </c>
      <c r="R62" s="27">
        <v>331</v>
      </c>
      <c r="S62" s="27">
        <v>343</v>
      </c>
      <c r="T62" s="27">
        <v>351</v>
      </c>
      <c r="U62" s="6" t="s">
        <v>157</v>
      </c>
    </row>
    <row r="63" spans="1:21" ht="16.5" customHeight="1">
      <c r="A63" s="14">
        <v>61</v>
      </c>
      <c r="B63" s="26">
        <v>4</v>
      </c>
      <c r="C63" s="26">
        <v>2</v>
      </c>
      <c r="D63" s="25">
        <v>36</v>
      </c>
      <c r="E63" s="25">
        <v>318</v>
      </c>
      <c r="F63" s="25">
        <v>301</v>
      </c>
      <c r="G63" s="25">
        <v>294</v>
      </c>
      <c r="H63" s="25">
        <v>278</v>
      </c>
      <c r="I63" s="25">
        <v>280</v>
      </c>
      <c r="J63" s="25">
        <v>294</v>
      </c>
      <c r="K63" s="25">
        <v>301</v>
      </c>
      <c r="L63" s="25">
        <v>299</v>
      </c>
      <c r="M63" s="34">
        <v>290</v>
      </c>
      <c r="N63" s="34">
        <v>297</v>
      </c>
      <c r="O63" s="25">
        <v>302</v>
      </c>
      <c r="P63" s="25">
        <v>296</v>
      </c>
      <c r="Q63" s="25">
        <v>300</v>
      </c>
      <c r="R63" s="25">
        <v>309</v>
      </c>
      <c r="S63" s="25">
        <v>321</v>
      </c>
      <c r="T63" s="25">
        <v>327</v>
      </c>
      <c r="U63" s="6" t="s">
        <v>158</v>
      </c>
    </row>
    <row r="64" spans="1:21" ht="16.5" customHeight="1">
      <c r="A64" s="14">
        <v>62</v>
      </c>
      <c r="B64" s="26">
        <v>2</v>
      </c>
      <c r="C64" s="26">
        <v>6</v>
      </c>
      <c r="D64" s="25">
        <v>30</v>
      </c>
      <c r="E64" s="25">
        <v>320</v>
      </c>
      <c r="F64" s="25">
        <v>173</v>
      </c>
      <c r="G64" s="25">
        <v>162</v>
      </c>
      <c r="H64" s="25">
        <v>150</v>
      </c>
      <c r="I64" s="25">
        <v>144</v>
      </c>
      <c r="J64" s="25">
        <v>147</v>
      </c>
      <c r="K64" s="25">
        <v>144</v>
      </c>
      <c r="L64" s="25">
        <v>147</v>
      </c>
      <c r="M64" s="34">
        <v>136</v>
      </c>
      <c r="N64" s="34">
        <v>133</v>
      </c>
      <c r="O64" s="25">
        <v>140</v>
      </c>
      <c r="P64" s="25">
        <v>132</v>
      </c>
      <c r="Q64" s="25">
        <v>139</v>
      </c>
      <c r="R64" s="25">
        <v>146</v>
      </c>
      <c r="S64" s="25">
        <v>150</v>
      </c>
      <c r="T64" s="25">
        <v>155</v>
      </c>
      <c r="U64" s="6" t="s">
        <v>159</v>
      </c>
    </row>
    <row r="65" spans="1:21" ht="16.5" customHeight="1">
      <c r="A65" s="14">
        <v>63</v>
      </c>
      <c r="B65" s="26">
        <v>11</v>
      </c>
      <c r="C65" s="26">
        <v>3</v>
      </c>
      <c r="D65" s="25">
        <v>58</v>
      </c>
      <c r="E65" s="25">
        <v>574</v>
      </c>
      <c r="F65" s="25">
        <v>604</v>
      </c>
      <c r="G65" s="25">
        <v>563</v>
      </c>
      <c r="H65" s="25">
        <v>533</v>
      </c>
      <c r="I65" s="25">
        <v>523</v>
      </c>
      <c r="J65" s="25">
        <v>556</v>
      </c>
      <c r="K65" s="25">
        <v>564</v>
      </c>
      <c r="L65" s="25">
        <v>571</v>
      </c>
      <c r="M65" s="34">
        <v>553</v>
      </c>
      <c r="N65" s="34">
        <v>540</v>
      </c>
      <c r="O65" s="25">
        <v>556</v>
      </c>
      <c r="P65" s="25">
        <v>537</v>
      </c>
      <c r="Q65" s="25">
        <v>536</v>
      </c>
      <c r="R65" s="25">
        <v>550</v>
      </c>
      <c r="S65" s="25">
        <v>568</v>
      </c>
      <c r="T65" s="25">
        <v>587</v>
      </c>
      <c r="U65" s="6" t="s">
        <v>160</v>
      </c>
    </row>
    <row r="66" spans="1:21" s="21" customFormat="1" ht="16.5" customHeight="1">
      <c r="A66" s="14">
        <v>64</v>
      </c>
      <c r="B66" s="23">
        <v>3</v>
      </c>
      <c r="C66" s="23">
        <v>6</v>
      </c>
      <c r="D66" s="28">
        <v>34</v>
      </c>
      <c r="E66" s="28">
        <v>353</v>
      </c>
      <c r="F66" s="28">
        <v>285</v>
      </c>
      <c r="G66" s="28">
        <v>272</v>
      </c>
      <c r="H66" s="28">
        <v>263</v>
      </c>
      <c r="I66" s="28">
        <v>263</v>
      </c>
      <c r="J66" s="28">
        <v>270</v>
      </c>
      <c r="K66" s="28">
        <v>276</v>
      </c>
      <c r="L66" s="28">
        <v>271</v>
      </c>
      <c r="M66" s="283">
        <v>264</v>
      </c>
      <c r="N66" s="283">
        <v>263</v>
      </c>
      <c r="O66" s="28">
        <v>265</v>
      </c>
      <c r="P66" s="28">
        <v>260</v>
      </c>
      <c r="Q66" s="28">
        <v>268</v>
      </c>
      <c r="R66" s="28">
        <v>272</v>
      </c>
      <c r="S66" s="28">
        <v>283</v>
      </c>
      <c r="T66" s="28">
        <v>284</v>
      </c>
      <c r="U66" s="20" t="s">
        <v>161</v>
      </c>
    </row>
    <row r="67" spans="1:21" s="18" customFormat="1" ht="16.5" customHeight="1">
      <c r="A67" s="13">
        <v>65</v>
      </c>
      <c r="B67" s="22">
        <v>5</v>
      </c>
      <c r="C67" s="22">
        <v>3</v>
      </c>
      <c r="D67" s="27">
        <v>35</v>
      </c>
      <c r="E67" s="27">
        <v>300</v>
      </c>
      <c r="F67" s="27">
        <v>299</v>
      </c>
      <c r="G67" s="27">
        <v>283</v>
      </c>
      <c r="H67" s="27">
        <v>265</v>
      </c>
      <c r="I67" s="27">
        <v>259</v>
      </c>
      <c r="J67" s="27">
        <v>268</v>
      </c>
      <c r="K67" s="27">
        <v>273</v>
      </c>
      <c r="L67" s="27">
        <v>275</v>
      </c>
      <c r="M67" s="33">
        <v>264</v>
      </c>
      <c r="N67" s="33">
        <v>263</v>
      </c>
      <c r="O67" s="27">
        <v>268</v>
      </c>
      <c r="P67" s="27">
        <v>257</v>
      </c>
      <c r="Q67" s="27">
        <v>262</v>
      </c>
      <c r="R67" s="27">
        <v>271</v>
      </c>
      <c r="S67" s="27">
        <v>283</v>
      </c>
      <c r="T67" s="27">
        <v>290</v>
      </c>
      <c r="U67" s="6" t="s">
        <v>162</v>
      </c>
    </row>
    <row r="68" spans="1:21" ht="16.5" customHeight="1">
      <c r="A68" s="14">
        <v>66</v>
      </c>
      <c r="B68" s="23">
        <v>8</v>
      </c>
      <c r="C68" s="23">
        <v>3</v>
      </c>
      <c r="D68" s="25">
        <v>47</v>
      </c>
      <c r="E68" s="25">
        <v>329</v>
      </c>
      <c r="F68" s="25">
        <v>283</v>
      </c>
      <c r="G68" s="25">
        <v>272</v>
      </c>
      <c r="H68" s="25">
        <v>257</v>
      </c>
      <c r="I68" s="25">
        <v>254</v>
      </c>
      <c r="J68" s="25">
        <v>258</v>
      </c>
      <c r="K68" s="25">
        <v>259</v>
      </c>
      <c r="L68" s="25">
        <v>259</v>
      </c>
      <c r="M68" s="34">
        <v>247</v>
      </c>
      <c r="N68" s="34">
        <v>247</v>
      </c>
      <c r="O68" s="25">
        <v>253</v>
      </c>
      <c r="P68" s="25">
        <v>239</v>
      </c>
      <c r="Q68" s="25">
        <v>255</v>
      </c>
      <c r="R68" s="25">
        <v>256</v>
      </c>
      <c r="S68" s="25">
        <v>270</v>
      </c>
      <c r="T68" s="25">
        <v>278</v>
      </c>
      <c r="U68" s="6" t="s">
        <v>163</v>
      </c>
    </row>
    <row r="69" spans="1:21" ht="16.5" customHeight="1">
      <c r="A69" s="14">
        <v>67</v>
      </c>
      <c r="B69" s="26">
        <v>2</v>
      </c>
      <c r="C69" s="26">
        <v>6</v>
      </c>
      <c r="D69" s="25">
        <v>11</v>
      </c>
      <c r="E69" s="25">
        <v>165</v>
      </c>
      <c r="F69" s="25">
        <v>125</v>
      </c>
      <c r="G69" s="25">
        <v>116</v>
      </c>
      <c r="H69" s="25">
        <v>108</v>
      </c>
      <c r="I69" s="25">
        <v>104</v>
      </c>
      <c r="J69" s="25">
        <v>106</v>
      </c>
      <c r="K69" s="25">
        <v>106</v>
      </c>
      <c r="L69" s="25">
        <v>106</v>
      </c>
      <c r="M69" s="34">
        <v>106</v>
      </c>
      <c r="N69" s="34">
        <v>107</v>
      </c>
      <c r="O69" s="25">
        <v>108</v>
      </c>
      <c r="P69" s="25">
        <v>104</v>
      </c>
      <c r="Q69" s="25">
        <v>105</v>
      </c>
      <c r="R69" s="25">
        <v>108</v>
      </c>
      <c r="S69" s="25">
        <v>112</v>
      </c>
      <c r="T69" s="25">
        <v>115</v>
      </c>
      <c r="U69" s="6" t="s">
        <v>164</v>
      </c>
    </row>
    <row r="70" spans="1:21" ht="16.5" customHeight="1">
      <c r="A70" s="14">
        <v>68</v>
      </c>
      <c r="B70" s="26">
        <v>3</v>
      </c>
      <c r="C70" s="26">
        <v>3</v>
      </c>
      <c r="D70" s="25">
        <v>24</v>
      </c>
      <c r="E70" s="25">
        <v>253</v>
      </c>
      <c r="F70" s="25">
        <v>216</v>
      </c>
      <c r="G70" s="25">
        <v>216</v>
      </c>
      <c r="H70" s="25">
        <v>205</v>
      </c>
      <c r="I70" s="25">
        <v>197</v>
      </c>
      <c r="J70" s="25">
        <v>205</v>
      </c>
      <c r="K70" s="25">
        <v>208</v>
      </c>
      <c r="L70" s="25">
        <v>207</v>
      </c>
      <c r="M70" s="34">
        <v>204</v>
      </c>
      <c r="N70" s="34">
        <v>201</v>
      </c>
      <c r="O70" s="25">
        <v>201</v>
      </c>
      <c r="P70" s="25">
        <v>195</v>
      </c>
      <c r="Q70" s="25">
        <v>198</v>
      </c>
      <c r="R70" s="25">
        <v>201</v>
      </c>
      <c r="S70" s="25">
        <v>205</v>
      </c>
      <c r="T70" s="25">
        <v>209</v>
      </c>
      <c r="U70" s="6" t="s">
        <v>165</v>
      </c>
    </row>
    <row r="71" spans="1:21" ht="16.5" customHeight="1">
      <c r="A71" s="14">
        <v>69</v>
      </c>
      <c r="B71" s="26">
        <v>2</v>
      </c>
      <c r="C71" s="26">
        <v>6</v>
      </c>
      <c r="D71" s="25">
        <v>18</v>
      </c>
      <c r="E71" s="25">
        <v>198</v>
      </c>
      <c r="F71" s="25">
        <v>151</v>
      </c>
      <c r="G71" s="25">
        <v>145</v>
      </c>
      <c r="H71" s="25">
        <v>140</v>
      </c>
      <c r="I71" s="25">
        <v>136</v>
      </c>
      <c r="J71" s="25">
        <v>138</v>
      </c>
      <c r="K71" s="25">
        <v>141</v>
      </c>
      <c r="L71" s="25">
        <v>140</v>
      </c>
      <c r="M71" s="34">
        <v>139</v>
      </c>
      <c r="N71" s="34">
        <v>138</v>
      </c>
      <c r="O71" s="25">
        <v>141</v>
      </c>
      <c r="P71" s="25">
        <v>137</v>
      </c>
      <c r="Q71" s="25">
        <v>138</v>
      </c>
      <c r="R71" s="25">
        <v>137</v>
      </c>
      <c r="S71" s="25">
        <v>139</v>
      </c>
      <c r="T71" s="25">
        <v>141</v>
      </c>
      <c r="U71" s="6" t="s">
        <v>166</v>
      </c>
    </row>
    <row r="72" spans="1:21" s="21" customFormat="1" ht="16.5" customHeight="1">
      <c r="A72" s="14">
        <v>70</v>
      </c>
      <c r="B72" s="23">
        <v>4</v>
      </c>
      <c r="C72" s="23">
        <v>1</v>
      </c>
      <c r="D72" s="28">
        <v>33</v>
      </c>
      <c r="E72" s="28">
        <v>324</v>
      </c>
      <c r="F72" s="28">
        <v>302</v>
      </c>
      <c r="G72" s="28">
        <v>309</v>
      </c>
      <c r="H72" s="28">
        <v>292</v>
      </c>
      <c r="I72" s="28">
        <v>276</v>
      </c>
      <c r="J72" s="28">
        <v>293</v>
      </c>
      <c r="K72" s="28">
        <v>298</v>
      </c>
      <c r="L72" s="28">
        <v>295</v>
      </c>
      <c r="M72" s="283">
        <v>290</v>
      </c>
      <c r="N72" s="283">
        <v>284</v>
      </c>
      <c r="O72" s="28">
        <v>280</v>
      </c>
      <c r="P72" s="28">
        <v>270</v>
      </c>
      <c r="Q72" s="28">
        <v>276</v>
      </c>
      <c r="R72" s="28">
        <v>284</v>
      </c>
      <c r="S72" s="28">
        <v>293</v>
      </c>
      <c r="T72" s="28">
        <v>299</v>
      </c>
      <c r="U72" s="20" t="s">
        <v>167</v>
      </c>
    </row>
    <row r="73" spans="1:21" ht="16.5" customHeight="1">
      <c r="A73" s="14">
        <v>71</v>
      </c>
      <c r="B73" s="26">
        <v>5</v>
      </c>
      <c r="C73" s="26">
        <v>5</v>
      </c>
      <c r="D73" s="25">
        <v>41</v>
      </c>
      <c r="E73" s="25">
        <v>381</v>
      </c>
      <c r="F73" s="25">
        <v>291</v>
      </c>
      <c r="G73" s="25">
        <v>265</v>
      </c>
      <c r="H73" s="25">
        <v>250</v>
      </c>
      <c r="I73" s="25">
        <v>245</v>
      </c>
      <c r="J73" s="25">
        <v>254</v>
      </c>
      <c r="K73" s="25">
        <v>261</v>
      </c>
      <c r="L73" s="25">
        <v>263</v>
      </c>
      <c r="M73" s="34">
        <v>257</v>
      </c>
      <c r="N73" s="34">
        <v>257</v>
      </c>
      <c r="O73" s="25">
        <v>263</v>
      </c>
      <c r="P73" s="25">
        <v>247</v>
      </c>
      <c r="Q73" s="25">
        <v>257</v>
      </c>
      <c r="R73" s="25">
        <v>268</v>
      </c>
      <c r="S73" s="25">
        <v>285</v>
      </c>
      <c r="T73" s="25">
        <v>294</v>
      </c>
      <c r="U73" s="6" t="s">
        <v>168</v>
      </c>
    </row>
    <row r="74" spans="1:21" ht="16.5" customHeight="1">
      <c r="A74" s="14">
        <v>72</v>
      </c>
      <c r="B74" s="23">
        <v>6</v>
      </c>
      <c r="C74" s="23">
        <v>3</v>
      </c>
      <c r="D74" s="25">
        <v>43</v>
      </c>
      <c r="E74" s="25">
        <v>403</v>
      </c>
      <c r="F74" s="25">
        <v>296</v>
      </c>
      <c r="G74" s="25">
        <v>278</v>
      </c>
      <c r="H74" s="25">
        <v>262</v>
      </c>
      <c r="I74" s="25">
        <v>259</v>
      </c>
      <c r="J74" s="25">
        <v>274</v>
      </c>
      <c r="K74" s="25">
        <v>273</v>
      </c>
      <c r="L74" s="25">
        <v>282</v>
      </c>
      <c r="M74" s="34">
        <v>274</v>
      </c>
      <c r="N74" s="34">
        <v>280</v>
      </c>
      <c r="O74" s="25">
        <v>287</v>
      </c>
      <c r="P74" s="25">
        <v>268</v>
      </c>
      <c r="Q74" s="25">
        <v>278</v>
      </c>
      <c r="R74" s="25">
        <v>278</v>
      </c>
      <c r="S74" s="25">
        <v>296</v>
      </c>
      <c r="T74" s="25">
        <v>306</v>
      </c>
      <c r="U74" s="6" t="s">
        <v>169</v>
      </c>
    </row>
    <row r="75" spans="1:21" ht="16.5" customHeight="1">
      <c r="A75" s="14">
        <v>73</v>
      </c>
      <c r="B75" s="26">
        <v>5</v>
      </c>
      <c r="C75" s="26">
        <v>2</v>
      </c>
      <c r="D75" s="25">
        <v>40</v>
      </c>
      <c r="E75" s="25">
        <v>375</v>
      </c>
      <c r="F75" s="25">
        <v>289</v>
      </c>
      <c r="G75" s="25">
        <v>261</v>
      </c>
      <c r="H75" s="25">
        <v>246</v>
      </c>
      <c r="I75" s="25">
        <v>241</v>
      </c>
      <c r="J75" s="25">
        <v>249</v>
      </c>
      <c r="K75" s="25">
        <v>257</v>
      </c>
      <c r="L75" s="25">
        <v>257</v>
      </c>
      <c r="M75" s="34">
        <v>251</v>
      </c>
      <c r="N75" s="34">
        <v>250</v>
      </c>
      <c r="O75" s="25">
        <v>256</v>
      </c>
      <c r="P75" s="25">
        <v>240</v>
      </c>
      <c r="Q75" s="25">
        <v>250</v>
      </c>
      <c r="R75" s="25">
        <v>265</v>
      </c>
      <c r="S75" s="25">
        <v>282</v>
      </c>
      <c r="T75" s="25">
        <v>291</v>
      </c>
      <c r="U75" s="6" t="s">
        <v>170</v>
      </c>
    </row>
    <row r="76" spans="1:21" ht="16.5" customHeight="1">
      <c r="A76" s="14">
        <v>74</v>
      </c>
      <c r="B76" s="26">
        <v>6</v>
      </c>
      <c r="C76" s="26">
        <v>2</v>
      </c>
      <c r="D76" s="25">
        <v>41</v>
      </c>
      <c r="E76" s="25">
        <v>311</v>
      </c>
      <c r="F76" s="25">
        <v>367</v>
      </c>
      <c r="G76" s="25">
        <v>344</v>
      </c>
      <c r="H76" s="25">
        <v>318</v>
      </c>
      <c r="I76" s="25">
        <v>310</v>
      </c>
      <c r="J76" s="25">
        <v>327</v>
      </c>
      <c r="K76" s="25">
        <v>335</v>
      </c>
      <c r="L76" s="25">
        <v>340</v>
      </c>
      <c r="M76" s="34">
        <v>321</v>
      </c>
      <c r="N76" s="34">
        <v>319</v>
      </c>
      <c r="O76" s="25">
        <v>327</v>
      </c>
      <c r="P76" s="25">
        <v>315</v>
      </c>
      <c r="Q76" s="25">
        <v>319</v>
      </c>
      <c r="R76" s="25">
        <v>332</v>
      </c>
      <c r="S76" s="25">
        <v>349</v>
      </c>
      <c r="T76" s="25">
        <v>359</v>
      </c>
      <c r="U76" s="6" t="s">
        <v>171</v>
      </c>
    </row>
    <row r="77" spans="1:21" ht="16.5" customHeight="1">
      <c r="A77" s="14">
        <v>75</v>
      </c>
      <c r="B77" s="26">
        <v>6</v>
      </c>
      <c r="C77" s="26">
        <v>4</v>
      </c>
      <c r="D77" s="25">
        <v>44</v>
      </c>
      <c r="E77" s="25">
        <v>327</v>
      </c>
      <c r="F77" s="25">
        <v>404</v>
      </c>
      <c r="G77" s="25">
        <v>383</v>
      </c>
      <c r="H77" s="25">
        <v>360</v>
      </c>
      <c r="I77" s="25">
        <v>357</v>
      </c>
      <c r="J77" s="25">
        <v>374</v>
      </c>
      <c r="K77" s="25">
        <v>380</v>
      </c>
      <c r="L77" s="25">
        <v>384</v>
      </c>
      <c r="M77" s="34">
        <v>363</v>
      </c>
      <c r="N77" s="34">
        <v>360</v>
      </c>
      <c r="O77" s="25">
        <v>368</v>
      </c>
      <c r="P77" s="25">
        <v>350</v>
      </c>
      <c r="Q77" s="25">
        <v>357</v>
      </c>
      <c r="R77" s="25">
        <v>372</v>
      </c>
      <c r="S77" s="25">
        <v>389</v>
      </c>
      <c r="T77" s="25">
        <v>399</v>
      </c>
      <c r="U77" s="6" t="s">
        <v>172</v>
      </c>
    </row>
    <row r="78" spans="1:21" ht="16.5" customHeight="1">
      <c r="A78" s="14">
        <v>76</v>
      </c>
      <c r="B78" s="26">
        <v>4</v>
      </c>
      <c r="C78" s="26">
        <v>1</v>
      </c>
      <c r="D78" s="25">
        <v>24</v>
      </c>
      <c r="E78" s="25">
        <v>231</v>
      </c>
      <c r="F78" s="25">
        <v>219</v>
      </c>
      <c r="G78" s="25">
        <v>195</v>
      </c>
      <c r="H78" s="25">
        <v>182</v>
      </c>
      <c r="I78" s="25">
        <v>175</v>
      </c>
      <c r="J78" s="25">
        <v>186</v>
      </c>
      <c r="K78" s="25">
        <v>187</v>
      </c>
      <c r="L78" s="25">
        <v>187</v>
      </c>
      <c r="M78" s="34">
        <v>175</v>
      </c>
      <c r="N78" s="34">
        <v>173</v>
      </c>
      <c r="O78" s="25">
        <v>180</v>
      </c>
      <c r="P78" s="25">
        <v>172</v>
      </c>
      <c r="Q78" s="25">
        <v>177</v>
      </c>
      <c r="R78" s="25">
        <v>186</v>
      </c>
      <c r="S78" s="25">
        <v>195</v>
      </c>
      <c r="T78" s="25">
        <v>206</v>
      </c>
      <c r="U78" s="6" t="s">
        <v>173</v>
      </c>
    </row>
    <row r="79" spans="1:21" ht="16.5" customHeight="1">
      <c r="A79" s="14">
        <v>77</v>
      </c>
      <c r="B79" s="26">
        <v>12</v>
      </c>
      <c r="C79" s="26">
        <v>6</v>
      </c>
      <c r="D79" s="25">
        <v>86</v>
      </c>
      <c r="E79" s="25">
        <v>519</v>
      </c>
      <c r="F79" s="25">
        <v>732</v>
      </c>
      <c r="G79" s="25">
        <v>700</v>
      </c>
      <c r="H79" s="25">
        <v>629</v>
      </c>
      <c r="I79" s="25">
        <v>603</v>
      </c>
      <c r="J79" s="25">
        <v>646</v>
      </c>
      <c r="K79" s="25">
        <v>678</v>
      </c>
      <c r="L79" s="25">
        <v>696</v>
      </c>
      <c r="M79" s="34">
        <v>667</v>
      </c>
      <c r="N79" s="34">
        <v>665</v>
      </c>
      <c r="O79" s="25">
        <v>673</v>
      </c>
      <c r="P79" s="25">
        <v>665</v>
      </c>
      <c r="Q79" s="25">
        <v>657</v>
      </c>
      <c r="R79" s="25">
        <v>679</v>
      </c>
      <c r="S79" s="25">
        <v>719</v>
      </c>
      <c r="T79" s="25">
        <v>733</v>
      </c>
      <c r="U79" s="6" t="s">
        <v>174</v>
      </c>
    </row>
    <row r="80" spans="1:21" ht="16.5" customHeight="1">
      <c r="A80" s="14">
        <v>78</v>
      </c>
      <c r="B80" s="26">
        <v>5</v>
      </c>
      <c r="C80" s="26">
        <v>1</v>
      </c>
      <c r="D80" s="25">
        <v>29</v>
      </c>
      <c r="E80" s="25">
        <v>265</v>
      </c>
      <c r="F80" s="25">
        <v>300</v>
      </c>
      <c r="G80" s="25">
        <v>292</v>
      </c>
      <c r="H80" s="25">
        <v>280</v>
      </c>
      <c r="I80" s="25">
        <v>273</v>
      </c>
      <c r="J80" s="25">
        <v>272</v>
      </c>
      <c r="K80" s="25">
        <v>275</v>
      </c>
      <c r="L80" s="25">
        <v>272</v>
      </c>
      <c r="M80" s="34">
        <v>264</v>
      </c>
      <c r="N80" s="34">
        <v>262</v>
      </c>
      <c r="O80" s="25">
        <v>267</v>
      </c>
      <c r="P80" s="25">
        <v>257</v>
      </c>
      <c r="Q80" s="25">
        <v>260</v>
      </c>
      <c r="R80" s="25">
        <v>266</v>
      </c>
      <c r="S80" s="25">
        <v>272</v>
      </c>
      <c r="T80" s="25">
        <v>274</v>
      </c>
      <c r="U80" s="6" t="s">
        <v>175</v>
      </c>
    </row>
    <row r="81" spans="1:21" s="18" customFormat="1" ht="16.5" customHeight="1">
      <c r="A81" s="13">
        <v>79</v>
      </c>
      <c r="B81" s="22">
        <v>4</v>
      </c>
      <c r="C81" s="22">
        <v>7</v>
      </c>
      <c r="D81" s="27">
        <v>31</v>
      </c>
      <c r="E81" s="27">
        <v>223</v>
      </c>
      <c r="F81" s="27">
        <v>428</v>
      </c>
      <c r="G81" s="27">
        <v>401</v>
      </c>
      <c r="H81" s="27">
        <v>379</v>
      </c>
      <c r="I81" s="27">
        <v>360</v>
      </c>
      <c r="J81" s="27">
        <v>370</v>
      </c>
      <c r="K81" s="27">
        <v>379</v>
      </c>
      <c r="L81" s="27">
        <v>375</v>
      </c>
      <c r="M81" s="33">
        <v>363</v>
      </c>
      <c r="N81" s="33">
        <v>356</v>
      </c>
      <c r="O81" s="27">
        <v>366</v>
      </c>
      <c r="P81" s="27">
        <v>362</v>
      </c>
      <c r="Q81" s="27">
        <v>383</v>
      </c>
      <c r="R81" s="27">
        <v>392</v>
      </c>
      <c r="S81" s="27">
        <v>403</v>
      </c>
      <c r="T81" s="27">
        <v>417</v>
      </c>
      <c r="U81" s="6" t="s">
        <v>176</v>
      </c>
    </row>
    <row r="82" spans="1:21" ht="16.5" customHeight="1">
      <c r="A82" s="14">
        <v>80</v>
      </c>
      <c r="B82" s="26">
        <v>2</v>
      </c>
      <c r="C82" s="26">
        <v>3</v>
      </c>
      <c r="D82" s="25">
        <v>19</v>
      </c>
      <c r="E82" s="25">
        <v>167</v>
      </c>
      <c r="F82" s="25">
        <v>267</v>
      </c>
      <c r="G82" s="25">
        <v>277</v>
      </c>
      <c r="H82" s="25">
        <v>265</v>
      </c>
      <c r="I82" s="25">
        <v>248</v>
      </c>
      <c r="J82" s="25">
        <v>249</v>
      </c>
      <c r="K82" s="25">
        <v>248</v>
      </c>
      <c r="L82" s="25">
        <v>244</v>
      </c>
      <c r="M82" s="34">
        <v>235</v>
      </c>
      <c r="N82" s="34">
        <v>231</v>
      </c>
      <c r="O82" s="25">
        <v>233</v>
      </c>
      <c r="P82" s="25">
        <v>223</v>
      </c>
      <c r="Q82" s="25">
        <v>234</v>
      </c>
      <c r="R82" s="25">
        <v>241</v>
      </c>
      <c r="S82" s="25">
        <v>247</v>
      </c>
      <c r="T82" s="25">
        <v>247</v>
      </c>
      <c r="U82" s="6" t="s">
        <v>177</v>
      </c>
    </row>
    <row r="83" spans="1:21" ht="16.5" customHeight="1">
      <c r="A83" s="14">
        <v>81</v>
      </c>
      <c r="B83" s="26">
        <v>8</v>
      </c>
      <c r="C83" s="26">
        <v>9</v>
      </c>
      <c r="D83" s="25">
        <v>48</v>
      </c>
      <c r="E83" s="25">
        <v>288</v>
      </c>
      <c r="F83" s="25">
        <v>620</v>
      </c>
      <c r="G83" s="25">
        <v>574</v>
      </c>
      <c r="H83" s="25">
        <v>554</v>
      </c>
      <c r="I83" s="25">
        <v>549</v>
      </c>
      <c r="J83" s="25">
        <v>573</v>
      </c>
      <c r="K83" s="25">
        <v>650</v>
      </c>
      <c r="L83" s="25">
        <v>666</v>
      </c>
      <c r="M83" s="34">
        <v>657</v>
      </c>
      <c r="N83" s="34">
        <v>627</v>
      </c>
      <c r="O83" s="25">
        <v>647</v>
      </c>
      <c r="P83" s="25">
        <v>635</v>
      </c>
      <c r="Q83" s="25">
        <v>720</v>
      </c>
      <c r="R83" s="25">
        <v>764</v>
      </c>
      <c r="S83" s="25">
        <v>773</v>
      </c>
      <c r="T83" s="25">
        <v>843</v>
      </c>
      <c r="U83" s="6" t="s">
        <v>178</v>
      </c>
    </row>
    <row r="84" spans="1:21" ht="16.5" customHeight="1">
      <c r="A84" s="14">
        <v>82</v>
      </c>
      <c r="B84" s="26">
        <v>4</v>
      </c>
      <c r="C84" s="26">
        <v>8</v>
      </c>
      <c r="D84" s="25">
        <v>29</v>
      </c>
      <c r="E84" s="25">
        <v>249</v>
      </c>
      <c r="F84" s="25">
        <v>348</v>
      </c>
      <c r="G84" s="25">
        <v>342</v>
      </c>
      <c r="H84" s="25">
        <v>329</v>
      </c>
      <c r="I84" s="25">
        <v>317</v>
      </c>
      <c r="J84" s="25">
        <v>318</v>
      </c>
      <c r="K84" s="25">
        <v>310</v>
      </c>
      <c r="L84" s="25">
        <v>302</v>
      </c>
      <c r="M84" s="34">
        <v>295</v>
      </c>
      <c r="N84" s="34">
        <v>293</v>
      </c>
      <c r="O84" s="25">
        <v>300</v>
      </c>
      <c r="P84" s="25">
        <v>292</v>
      </c>
      <c r="Q84" s="25">
        <v>298</v>
      </c>
      <c r="R84" s="25">
        <v>304</v>
      </c>
      <c r="S84" s="25">
        <v>310</v>
      </c>
      <c r="T84" s="25">
        <v>315</v>
      </c>
      <c r="U84" s="6" t="s">
        <v>179</v>
      </c>
    </row>
    <row r="85" spans="1:21" ht="16.5" customHeight="1">
      <c r="A85" s="14">
        <v>83</v>
      </c>
      <c r="B85" s="26">
        <v>5</v>
      </c>
      <c r="C85" s="26">
        <v>1</v>
      </c>
      <c r="D85" s="25">
        <v>31</v>
      </c>
      <c r="E85" s="25">
        <v>220</v>
      </c>
      <c r="F85" s="25">
        <v>307</v>
      </c>
      <c r="G85" s="25">
        <v>273</v>
      </c>
      <c r="H85" s="25">
        <v>252</v>
      </c>
      <c r="I85" s="25">
        <v>242</v>
      </c>
      <c r="J85" s="25">
        <v>245</v>
      </c>
      <c r="K85" s="25">
        <v>249</v>
      </c>
      <c r="L85" s="25">
        <v>244</v>
      </c>
      <c r="M85" s="34">
        <v>238</v>
      </c>
      <c r="N85" s="34">
        <v>235</v>
      </c>
      <c r="O85" s="25">
        <v>241</v>
      </c>
      <c r="P85" s="25">
        <v>242</v>
      </c>
      <c r="Q85" s="25">
        <v>246</v>
      </c>
      <c r="R85" s="25">
        <v>251</v>
      </c>
      <c r="S85" s="25">
        <v>261</v>
      </c>
      <c r="T85" s="25">
        <v>279</v>
      </c>
      <c r="U85" s="6" t="s">
        <v>180</v>
      </c>
    </row>
    <row r="86" spans="1:21" ht="16.5" customHeight="1">
      <c r="A86" s="14">
        <v>84</v>
      </c>
      <c r="B86" s="23">
        <v>4</v>
      </c>
      <c r="C86" s="23">
        <v>6</v>
      </c>
      <c r="D86" s="28">
        <v>30</v>
      </c>
      <c r="E86" s="28">
        <v>220</v>
      </c>
      <c r="F86" s="28">
        <v>495</v>
      </c>
      <c r="G86" s="28">
        <v>469</v>
      </c>
      <c r="H86" s="28">
        <v>442</v>
      </c>
      <c r="I86" s="28">
        <v>412</v>
      </c>
      <c r="J86" s="28">
        <v>427</v>
      </c>
      <c r="K86" s="28">
        <v>427</v>
      </c>
      <c r="L86" s="28">
        <v>421</v>
      </c>
      <c r="M86" s="283">
        <v>400</v>
      </c>
      <c r="N86" s="283">
        <v>395</v>
      </c>
      <c r="O86" s="28">
        <v>411</v>
      </c>
      <c r="P86" s="28">
        <v>412</v>
      </c>
      <c r="Q86" s="28">
        <v>428</v>
      </c>
      <c r="R86" s="28">
        <v>431</v>
      </c>
      <c r="S86" s="28">
        <v>448</v>
      </c>
      <c r="T86" s="28">
        <v>445</v>
      </c>
      <c r="U86" s="6" t="s">
        <v>181</v>
      </c>
    </row>
    <row r="87" spans="1:21" ht="16.5" customHeight="1">
      <c r="A87" s="14">
        <v>85</v>
      </c>
      <c r="B87" s="26">
        <v>5</v>
      </c>
      <c r="C87" s="26">
        <v>4</v>
      </c>
      <c r="D87" s="25">
        <v>46</v>
      </c>
      <c r="E87" s="25">
        <v>255</v>
      </c>
      <c r="F87" s="25">
        <v>760</v>
      </c>
      <c r="G87" s="25">
        <v>762</v>
      </c>
      <c r="H87" s="25">
        <v>719</v>
      </c>
      <c r="I87" s="25">
        <v>673</v>
      </c>
      <c r="J87" s="25">
        <v>693</v>
      </c>
      <c r="K87" s="25">
        <v>682</v>
      </c>
      <c r="L87" s="25">
        <v>681</v>
      </c>
      <c r="M87" s="34">
        <v>660</v>
      </c>
      <c r="N87" s="34">
        <v>658</v>
      </c>
      <c r="O87" s="25">
        <v>688</v>
      </c>
      <c r="P87" s="25">
        <v>700</v>
      </c>
      <c r="Q87" s="25">
        <v>732</v>
      </c>
      <c r="R87" s="25">
        <v>730</v>
      </c>
      <c r="S87" s="25">
        <v>765</v>
      </c>
      <c r="T87" s="25">
        <v>734</v>
      </c>
      <c r="U87" s="6" t="s">
        <v>182</v>
      </c>
    </row>
    <row r="88" spans="1:21" ht="16.5" customHeight="1">
      <c r="A88" s="14">
        <v>86</v>
      </c>
      <c r="B88" s="23">
        <v>4</v>
      </c>
      <c r="C88" s="23">
        <v>3</v>
      </c>
      <c r="D88" s="29">
        <v>25</v>
      </c>
      <c r="E88" s="29">
        <v>208</v>
      </c>
      <c r="F88" s="29">
        <v>404</v>
      </c>
      <c r="G88" s="29">
        <v>368</v>
      </c>
      <c r="H88" s="29">
        <v>347</v>
      </c>
      <c r="I88" s="29">
        <v>322</v>
      </c>
      <c r="J88" s="29">
        <v>336</v>
      </c>
      <c r="K88" s="25">
        <v>339</v>
      </c>
      <c r="L88" s="25">
        <v>332</v>
      </c>
      <c r="M88" s="34">
        <v>311</v>
      </c>
      <c r="N88" s="34">
        <v>305</v>
      </c>
      <c r="O88" s="25">
        <v>315</v>
      </c>
      <c r="P88" s="25">
        <v>313</v>
      </c>
      <c r="Q88" s="25">
        <v>323</v>
      </c>
      <c r="R88" s="25">
        <v>329</v>
      </c>
      <c r="S88" s="25">
        <v>339</v>
      </c>
      <c r="T88" s="25">
        <v>346</v>
      </c>
      <c r="U88" s="6" t="s">
        <v>181</v>
      </c>
    </row>
    <row r="89" spans="1:21" ht="16.5" customHeight="1">
      <c r="A89" s="14">
        <v>87</v>
      </c>
      <c r="B89" s="26">
        <v>2</v>
      </c>
      <c r="C89" s="26">
        <v>0</v>
      </c>
      <c r="D89" s="25">
        <v>25</v>
      </c>
      <c r="E89" s="25">
        <v>172</v>
      </c>
      <c r="F89" s="25">
        <v>457</v>
      </c>
      <c r="G89" s="25">
        <v>389</v>
      </c>
      <c r="H89" s="25">
        <v>357</v>
      </c>
      <c r="I89" s="25">
        <v>333</v>
      </c>
      <c r="J89" s="25">
        <v>344</v>
      </c>
      <c r="K89" s="25">
        <v>351</v>
      </c>
      <c r="L89" s="25">
        <v>331</v>
      </c>
      <c r="M89" s="34">
        <v>324</v>
      </c>
      <c r="N89" s="34">
        <v>319</v>
      </c>
      <c r="O89" s="25">
        <v>326</v>
      </c>
      <c r="P89" s="25">
        <v>316</v>
      </c>
      <c r="Q89" s="25">
        <v>340</v>
      </c>
      <c r="R89" s="25">
        <v>340</v>
      </c>
      <c r="S89" s="25">
        <v>352</v>
      </c>
      <c r="T89" s="25">
        <v>371</v>
      </c>
      <c r="U89" s="6" t="s">
        <v>183</v>
      </c>
    </row>
    <row r="90" spans="1:21" s="18" customFormat="1" ht="16.5" customHeight="1">
      <c r="A90" s="13">
        <v>88</v>
      </c>
      <c r="B90" s="22">
        <v>4</v>
      </c>
      <c r="C90" s="22">
        <v>0</v>
      </c>
      <c r="D90" s="27">
        <v>21</v>
      </c>
      <c r="E90" s="27">
        <v>229</v>
      </c>
      <c r="F90" s="27">
        <v>207</v>
      </c>
      <c r="G90" s="27">
        <v>193</v>
      </c>
      <c r="H90" s="27">
        <v>176</v>
      </c>
      <c r="I90" s="33">
        <v>171</v>
      </c>
      <c r="J90" s="33">
        <v>176</v>
      </c>
      <c r="K90" s="33">
        <v>179</v>
      </c>
      <c r="L90" s="33">
        <v>178</v>
      </c>
      <c r="M90" s="33">
        <v>169</v>
      </c>
      <c r="N90" s="33">
        <v>167</v>
      </c>
      <c r="O90" s="27">
        <v>172</v>
      </c>
      <c r="P90" s="27">
        <v>163</v>
      </c>
      <c r="Q90" s="27">
        <v>169</v>
      </c>
      <c r="R90" s="27">
        <v>174</v>
      </c>
      <c r="S90" s="27">
        <v>179</v>
      </c>
      <c r="T90" s="27">
        <v>180</v>
      </c>
      <c r="U90" s="6" t="s">
        <v>184</v>
      </c>
    </row>
    <row r="91" spans="1:21" ht="16.5" customHeight="1">
      <c r="A91" s="14">
        <v>89</v>
      </c>
      <c r="B91" s="26">
        <v>3</v>
      </c>
      <c r="C91" s="26">
        <v>1</v>
      </c>
      <c r="D91" s="25">
        <v>18</v>
      </c>
      <c r="E91" s="25">
        <v>287</v>
      </c>
      <c r="F91" s="25">
        <v>131</v>
      </c>
      <c r="G91" s="25">
        <v>120</v>
      </c>
      <c r="H91" s="25">
        <v>109</v>
      </c>
      <c r="I91" s="25">
        <v>106</v>
      </c>
      <c r="J91" s="25">
        <v>105</v>
      </c>
      <c r="K91" s="25">
        <v>105</v>
      </c>
      <c r="L91" s="25">
        <v>103</v>
      </c>
      <c r="M91" s="34">
        <v>97</v>
      </c>
      <c r="N91" s="34">
        <v>95</v>
      </c>
      <c r="O91" s="25">
        <v>95</v>
      </c>
      <c r="P91" s="25">
        <v>86</v>
      </c>
      <c r="Q91" s="25">
        <v>92</v>
      </c>
      <c r="R91" s="25">
        <v>95</v>
      </c>
      <c r="S91" s="25">
        <v>101</v>
      </c>
      <c r="T91" s="25">
        <v>102</v>
      </c>
      <c r="U91" s="6" t="s">
        <v>185</v>
      </c>
    </row>
    <row r="92" spans="1:21" ht="16.5" customHeight="1">
      <c r="A92" s="14">
        <v>90</v>
      </c>
      <c r="B92" s="26">
        <v>4</v>
      </c>
      <c r="C92" s="26">
        <v>9</v>
      </c>
      <c r="D92" s="25">
        <v>22</v>
      </c>
      <c r="E92" s="25">
        <v>143</v>
      </c>
      <c r="F92" s="25">
        <v>212</v>
      </c>
      <c r="G92" s="25">
        <v>194</v>
      </c>
      <c r="H92" s="25">
        <v>176</v>
      </c>
      <c r="I92" s="25">
        <v>174</v>
      </c>
      <c r="J92" s="25">
        <v>180</v>
      </c>
      <c r="K92" s="25">
        <v>179</v>
      </c>
      <c r="L92" s="25">
        <v>171</v>
      </c>
      <c r="M92" s="34">
        <v>160</v>
      </c>
      <c r="N92" s="284">
        <v>160</v>
      </c>
      <c r="O92" s="25">
        <v>163</v>
      </c>
      <c r="P92" s="25">
        <v>153</v>
      </c>
      <c r="Q92" s="25">
        <v>160</v>
      </c>
      <c r="R92" s="25">
        <v>160</v>
      </c>
      <c r="S92" s="25">
        <v>163</v>
      </c>
      <c r="T92" s="25">
        <v>163</v>
      </c>
      <c r="U92" s="6" t="s">
        <v>186</v>
      </c>
    </row>
    <row r="93" spans="1:21" ht="16.5" customHeight="1">
      <c r="A93" s="14">
        <v>91</v>
      </c>
      <c r="B93" s="26">
        <v>5</v>
      </c>
      <c r="C93" s="26">
        <v>3</v>
      </c>
      <c r="D93" s="25">
        <v>29</v>
      </c>
      <c r="E93" s="25">
        <v>177</v>
      </c>
      <c r="F93" s="25">
        <v>401</v>
      </c>
      <c r="G93" s="25">
        <v>384</v>
      </c>
      <c r="H93" s="25">
        <v>350</v>
      </c>
      <c r="I93" s="34">
        <v>336</v>
      </c>
      <c r="J93" s="34">
        <v>358</v>
      </c>
      <c r="K93" s="34">
        <v>371</v>
      </c>
      <c r="L93" s="34">
        <v>380</v>
      </c>
      <c r="M93" s="34">
        <v>366</v>
      </c>
      <c r="N93" s="34">
        <v>366</v>
      </c>
      <c r="O93" s="25">
        <v>382</v>
      </c>
      <c r="P93" s="25">
        <v>376</v>
      </c>
      <c r="Q93" s="25">
        <v>378</v>
      </c>
      <c r="R93" s="25">
        <v>394</v>
      </c>
      <c r="S93" s="25">
        <v>401</v>
      </c>
      <c r="T93" s="25">
        <v>402</v>
      </c>
      <c r="U93" s="6" t="s">
        <v>187</v>
      </c>
    </row>
    <row r="94" spans="1:21" s="18" customFormat="1" ht="16.5" customHeight="1">
      <c r="A94" s="13">
        <v>92</v>
      </c>
      <c r="B94" s="22">
        <v>5</v>
      </c>
      <c r="C94" s="22">
        <v>5</v>
      </c>
      <c r="D94" s="27">
        <v>45</v>
      </c>
      <c r="E94" s="27">
        <v>232</v>
      </c>
      <c r="F94" s="27">
        <v>395</v>
      </c>
      <c r="G94" s="27">
        <v>338</v>
      </c>
      <c r="H94" s="27">
        <v>316</v>
      </c>
      <c r="I94" s="27">
        <v>309</v>
      </c>
      <c r="J94" s="27">
        <v>313</v>
      </c>
      <c r="K94" s="27">
        <v>313</v>
      </c>
      <c r="L94" s="27">
        <v>314</v>
      </c>
      <c r="M94" s="33">
        <v>311</v>
      </c>
      <c r="N94" s="33">
        <v>313</v>
      </c>
      <c r="O94" s="27">
        <v>317</v>
      </c>
      <c r="P94" s="27">
        <v>308</v>
      </c>
      <c r="Q94" s="27">
        <v>319</v>
      </c>
      <c r="R94" s="27">
        <v>332</v>
      </c>
      <c r="S94" s="27">
        <v>344</v>
      </c>
      <c r="T94" s="27">
        <v>351</v>
      </c>
      <c r="U94" s="6" t="s">
        <v>188</v>
      </c>
    </row>
    <row r="95" spans="1:21" s="21" customFormat="1" ht="16.5" customHeight="1">
      <c r="A95" s="14">
        <v>93</v>
      </c>
      <c r="B95" s="23">
        <v>4</v>
      </c>
      <c r="C95" s="23">
        <v>4</v>
      </c>
      <c r="D95" s="28">
        <v>48</v>
      </c>
      <c r="E95" s="28">
        <v>197</v>
      </c>
      <c r="F95" s="28">
        <v>290</v>
      </c>
      <c r="G95" s="28">
        <v>230</v>
      </c>
      <c r="H95" s="28">
        <v>210</v>
      </c>
      <c r="I95" s="28">
        <v>214</v>
      </c>
      <c r="J95" s="28">
        <v>220</v>
      </c>
      <c r="K95" s="28">
        <v>216</v>
      </c>
      <c r="L95" s="28">
        <v>214</v>
      </c>
      <c r="M95" s="283">
        <v>209</v>
      </c>
      <c r="N95" s="283">
        <v>213</v>
      </c>
      <c r="O95" s="28">
        <v>221</v>
      </c>
      <c r="P95" s="28">
        <v>216</v>
      </c>
      <c r="Q95" s="28">
        <v>228</v>
      </c>
      <c r="R95" s="28">
        <v>241</v>
      </c>
      <c r="S95" s="28">
        <v>253</v>
      </c>
      <c r="T95" s="28">
        <v>263</v>
      </c>
      <c r="U95" s="20" t="s">
        <v>189</v>
      </c>
    </row>
    <row r="96" spans="1:21" ht="16.5" customHeight="1">
      <c r="A96" s="14">
        <v>94</v>
      </c>
      <c r="B96" s="26">
        <v>5</v>
      </c>
      <c r="C96" s="26">
        <v>2</v>
      </c>
      <c r="D96" s="25">
        <v>36</v>
      </c>
      <c r="E96" s="25">
        <v>175</v>
      </c>
      <c r="F96" s="25">
        <v>444</v>
      </c>
      <c r="G96" s="25">
        <v>340</v>
      </c>
      <c r="H96" s="25">
        <v>312</v>
      </c>
      <c r="I96" s="25">
        <v>293</v>
      </c>
      <c r="J96" s="25">
        <v>292</v>
      </c>
      <c r="K96" s="25">
        <v>288</v>
      </c>
      <c r="L96" s="25">
        <v>282</v>
      </c>
      <c r="M96" s="34">
        <v>267</v>
      </c>
      <c r="N96" s="34">
        <v>268</v>
      </c>
      <c r="O96" s="25">
        <v>278</v>
      </c>
      <c r="P96" s="25">
        <v>270</v>
      </c>
      <c r="Q96" s="25">
        <v>279</v>
      </c>
      <c r="R96" s="25">
        <v>289</v>
      </c>
      <c r="S96" s="25">
        <v>296</v>
      </c>
      <c r="T96" s="25">
        <v>304</v>
      </c>
      <c r="U96" s="6" t="s">
        <v>190</v>
      </c>
    </row>
    <row r="97" spans="1:21" ht="16.5" customHeight="1">
      <c r="A97" s="14">
        <v>95</v>
      </c>
      <c r="B97" s="23">
        <v>8</v>
      </c>
      <c r="C97" s="23">
        <v>5</v>
      </c>
      <c r="D97" s="25">
        <v>57</v>
      </c>
      <c r="E97" s="25">
        <v>385</v>
      </c>
      <c r="F97" s="25">
        <v>585</v>
      </c>
      <c r="G97" s="25">
        <v>578</v>
      </c>
      <c r="H97" s="25">
        <v>554</v>
      </c>
      <c r="I97" s="25">
        <v>541</v>
      </c>
      <c r="J97" s="25">
        <v>545</v>
      </c>
      <c r="K97" s="25">
        <v>555</v>
      </c>
      <c r="L97" s="25">
        <v>576</v>
      </c>
      <c r="M97" s="34">
        <v>589</v>
      </c>
      <c r="N97" s="34">
        <v>591</v>
      </c>
      <c r="O97" s="25">
        <v>579</v>
      </c>
      <c r="P97" s="25">
        <v>560</v>
      </c>
      <c r="Q97" s="25">
        <v>572</v>
      </c>
      <c r="R97" s="25">
        <v>589</v>
      </c>
      <c r="S97" s="25">
        <v>616</v>
      </c>
      <c r="T97" s="25">
        <v>613</v>
      </c>
      <c r="U97" s="6" t="s">
        <v>191</v>
      </c>
    </row>
    <row r="98" spans="1:21" s="18" customFormat="1" ht="16.5" customHeight="1">
      <c r="A98" s="13">
        <v>96</v>
      </c>
      <c r="B98" s="22">
        <v>5</v>
      </c>
      <c r="C98" s="22">
        <v>0</v>
      </c>
      <c r="D98" s="27">
        <v>29</v>
      </c>
      <c r="E98" s="27">
        <v>189</v>
      </c>
      <c r="F98" s="27">
        <v>519</v>
      </c>
      <c r="G98" s="27">
        <v>471</v>
      </c>
      <c r="H98" s="27">
        <v>438</v>
      </c>
      <c r="I98" s="27">
        <v>420</v>
      </c>
      <c r="J98" s="27">
        <v>446</v>
      </c>
      <c r="K98" s="27">
        <v>461</v>
      </c>
      <c r="L98" s="27">
        <v>469</v>
      </c>
      <c r="M98" s="33">
        <v>470</v>
      </c>
      <c r="N98" s="33">
        <v>473</v>
      </c>
      <c r="O98" s="27">
        <v>485</v>
      </c>
      <c r="P98" s="27">
        <v>477</v>
      </c>
      <c r="Q98" s="27">
        <v>476</v>
      </c>
      <c r="R98" s="27">
        <v>490</v>
      </c>
      <c r="S98" s="27">
        <v>516</v>
      </c>
      <c r="T98" s="27">
        <v>537</v>
      </c>
      <c r="U98" s="6" t="s">
        <v>192</v>
      </c>
    </row>
    <row r="99" spans="1:21" s="21" customFormat="1" ht="16.5" customHeight="1">
      <c r="A99" s="14">
        <v>97</v>
      </c>
      <c r="B99" s="23">
        <v>6</v>
      </c>
      <c r="C99" s="23">
        <v>4</v>
      </c>
      <c r="D99" s="28">
        <v>36</v>
      </c>
      <c r="E99" s="28">
        <v>166</v>
      </c>
      <c r="F99" s="28">
        <v>681</v>
      </c>
      <c r="G99" s="28">
        <v>575</v>
      </c>
      <c r="H99" s="28">
        <v>518</v>
      </c>
      <c r="I99" s="28">
        <v>476</v>
      </c>
      <c r="J99" s="28">
        <v>539</v>
      </c>
      <c r="K99" s="28">
        <v>582</v>
      </c>
      <c r="L99" s="28">
        <v>618</v>
      </c>
      <c r="M99" s="283">
        <v>637</v>
      </c>
      <c r="N99" s="283">
        <v>659</v>
      </c>
      <c r="O99" s="28">
        <v>680</v>
      </c>
      <c r="P99" s="28">
        <v>708</v>
      </c>
      <c r="Q99" s="28">
        <v>715</v>
      </c>
      <c r="R99" s="28">
        <v>766</v>
      </c>
      <c r="S99" s="28">
        <v>827</v>
      </c>
      <c r="T99" s="28">
        <v>849</v>
      </c>
      <c r="U99" s="20" t="s">
        <v>193</v>
      </c>
    </row>
    <row r="100" spans="1:21" ht="16.5" customHeight="1">
      <c r="A100" s="14">
        <v>98</v>
      </c>
      <c r="B100" s="26">
        <v>5</v>
      </c>
      <c r="C100" s="26">
        <v>2</v>
      </c>
      <c r="D100" s="25">
        <v>33</v>
      </c>
      <c r="E100" s="25">
        <v>183</v>
      </c>
      <c r="F100" s="25">
        <v>624</v>
      </c>
      <c r="G100" s="25">
        <v>577</v>
      </c>
      <c r="H100" s="25">
        <v>530</v>
      </c>
      <c r="I100" s="25">
        <v>512</v>
      </c>
      <c r="J100" s="25">
        <v>532</v>
      </c>
      <c r="K100" s="25">
        <v>544</v>
      </c>
      <c r="L100" s="25">
        <v>533</v>
      </c>
      <c r="M100" s="34">
        <v>533</v>
      </c>
      <c r="N100" s="34">
        <v>532</v>
      </c>
      <c r="O100" s="25">
        <v>543</v>
      </c>
      <c r="P100" s="25">
        <v>520</v>
      </c>
      <c r="Q100" s="25">
        <v>516</v>
      </c>
      <c r="R100" s="25">
        <v>524</v>
      </c>
      <c r="S100" s="25">
        <v>549</v>
      </c>
      <c r="T100" s="25">
        <v>567</v>
      </c>
      <c r="U100" s="6" t="s">
        <v>194</v>
      </c>
    </row>
    <row r="101" spans="1:21" s="18" customFormat="1" ht="16.5" customHeight="1">
      <c r="A101" s="13">
        <v>99</v>
      </c>
      <c r="B101" s="22">
        <v>3</v>
      </c>
      <c r="C101" s="22">
        <v>8</v>
      </c>
      <c r="D101" s="27">
        <v>22</v>
      </c>
      <c r="E101" s="27">
        <v>164</v>
      </c>
      <c r="F101" s="27">
        <v>492</v>
      </c>
      <c r="G101" s="27">
        <v>465</v>
      </c>
      <c r="H101" s="27">
        <v>447</v>
      </c>
      <c r="I101" s="27">
        <v>430</v>
      </c>
      <c r="J101" s="27">
        <v>441</v>
      </c>
      <c r="K101" s="27">
        <v>450</v>
      </c>
      <c r="L101" s="27">
        <v>443</v>
      </c>
      <c r="M101" s="33">
        <v>430</v>
      </c>
      <c r="N101" s="33">
        <v>423</v>
      </c>
      <c r="O101" s="27">
        <v>433</v>
      </c>
      <c r="P101" s="27">
        <v>435</v>
      </c>
      <c r="Q101" s="27">
        <v>444</v>
      </c>
      <c r="R101" s="27">
        <v>450</v>
      </c>
      <c r="S101" s="27">
        <v>453</v>
      </c>
      <c r="T101" s="27">
        <v>459</v>
      </c>
      <c r="U101" s="6" t="s">
        <v>195</v>
      </c>
    </row>
    <row r="102" spans="1:21" ht="16.5" customHeight="1">
      <c r="A102" s="14">
        <v>100</v>
      </c>
      <c r="B102" s="23">
        <v>4</v>
      </c>
      <c r="C102" s="23">
        <v>0</v>
      </c>
      <c r="D102" s="25">
        <v>22</v>
      </c>
      <c r="E102" s="25">
        <v>164</v>
      </c>
      <c r="F102" s="25">
        <v>517</v>
      </c>
      <c r="G102" s="25">
        <v>493</v>
      </c>
      <c r="H102" s="25">
        <v>474</v>
      </c>
      <c r="I102" s="25">
        <v>454</v>
      </c>
      <c r="J102" s="25">
        <v>467</v>
      </c>
      <c r="K102" s="25">
        <v>477</v>
      </c>
      <c r="L102" s="25">
        <v>469</v>
      </c>
      <c r="M102" s="34">
        <v>451</v>
      </c>
      <c r="N102" s="34">
        <v>441</v>
      </c>
      <c r="O102" s="25">
        <v>454</v>
      </c>
      <c r="P102" s="25">
        <v>457</v>
      </c>
      <c r="Q102" s="25">
        <v>467</v>
      </c>
      <c r="R102" s="25">
        <v>474</v>
      </c>
      <c r="S102" s="25">
        <v>478</v>
      </c>
      <c r="T102" s="25">
        <v>484</v>
      </c>
      <c r="U102" s="6" t="s">
        <v>196</v>
      </c>
    </row>
    <row r="103" spans="1:21" s="21" customFormat="1" ht="16.5" customHeight="1">
      <c r="A103" s="14">
        <v>101</v>
      </c>
      <c r="B103" s="23">
        <v>2</v>
      </c>
      <c r="C103" s="23">
        <v>6</v>
      </c>
      <c r="D103" s="28">
        <v>14</v>
      </c>
      <c r="E103" s="28">
        <v>100</v>
      </c>
      <c r="F103" s="28">
        <v>290</v>
      </c>
      <c r="G103" s="28">
        <v>287</v>
      </c>
      <c r="H103" s="28">
        <v>280</v>
      </c>
      <c r="I103" s="28">
        <v>275</v>
      </c>
      <c r="J103" s="28">
        <v>283</v>
      </c>
      <c r="K103" s="28">
        <v>288</v>
      </c>
      <c r="L103" s="28">
        <v>295</v>
      </c>
      <c r="M103" s="283">
        <v>289</v>
      </c>
      <c r="N103" s="283">
        <v>286</v>
      </c>
      <c r="O103" s="28">
        <v>278</v>
      </c>
      <c r="P103" s="28">
        <v>275</v>
      </c>
      <c r="Q103" s="28">
        <v>280</v>
      </c>
      <c r="R103" s="28">
        <v>294</v>
      </c>
      <c r="S103" s="28">
        <v>313</v>
      </c>
      <c r="T103" s="28">
        <v>319</v>
      </c>
      <c r="U103" s="20" t="s">
        <v>197</v>
      </c>
    </row>
    <row r="104" spans="1:21" ht="16.5" customHeight="1">
      <c r="A104" s="14">
        <v>102</v>
      </c>
      <c r="B104" s="26">
        <v>4</v>
      </c>
      <c r="C104" s="26">
        <v>8</v>
      </c>
      <c r="D104" s="25">
        <v>22</v>
      </c>
      <c r="E104" s="25">
        <v>187</v>
      </c>
      <c r="F104" s="25">
        <v>596</v>
      </c>
      <c r="G104" s="25">
        <v>566</v>
      </c>
      <c r="H104" s="25">
        <v>549</v>
      </c>
      <c r="I104" s="25">
        <v>524</v>
      </c>
      <c r="J104" s="25">
        <v>537</v>
      </c>
      <c r="K104" s="25">
        <v>543</v>
      </c>
      <c r="L104" s="25">
        <v>534</v>
      </c>
      <c r="M104" s="34">
        <v>522</v>
      </c>
      <c r="N104" s="34">
        <v>506</v>
      </c>
      <c r="O104" s="25">
        <v>522</v>
      </c>
      <c r="P104" s="25">
        <v>527</v>
      </c>
      <c r="Q104" s="25">
        <v>533</v>
      </c>
      <c r="R104" s="25">
        <v>538</v>
      </c>
      <c r="S104" s="25">
        <v>539</v>
      </c>
      <c r="T104" s="25">
        <v>543</v>
      </c>
      <c r="U104" s="6" t="s">
        <v>198</v>
      </c>
    </row>
    <row r="105" spans="1:21" ht="16.5" customHeight="1">
      <c r="A105" s="14">
        <v>103</v>
      </c>
      <c r="B105" s="26">
        <v>3</v>
      </c>
      <c r="C105" s="26">
        <v>9</v>
      </c>
      <c r="D105" s="25">
        <v>27</v>
      </c>
      <c r="E105" s="25">
        <v>173</v>
      </c>
      <c r="F105" s="25">
        <v>552</v>
      </c>
      <c r="G105" s="25">
        <v>523</v>
      </c>
      <c r="H105" s="25">
        <v>497</v>
      </c>
      <c r="I105" s="25">
        <v>475</v>
      </c>
      <c r="J105" s="25">
        <v>489</v>
      </c>
      <c r="K105" s="25">
        <v>504</v>
      </c>
      <c r="L105" s="25">
        <v>490</v>
      </c>
      <c r="M105" s="34">
        <v>461</v>
      </c>
      <c r="N105" s="34">
        <v>454</v>
      </c>
      <c r="O105" s="25">
        <v>473</v>
      </c>
      <c r="P105" s="25">
        <v>479</v>
      </c>
      <c r="Q105" s="25">
        <v>493</v>
      </c>
      <c r="R105" s="25">
        <v>500</v>
      </c>
      <c r="S105" s="25">
        <v>500</v>
      </c>
      <c r="T105" s="25">
        <v>507</v>
      </c>
      <c r="U105" s="6" t="s">
        <v>199</v>
      </c>
    </row>
    <row r="106" spans="1:21" s="21" customFormat="1" ht="16.5" customHeight="1">
      <c r="A106" s="14">
        <v>104</v>
      </c>
      <c r="B106" s="23">
        <v>2</v>
      </c>
      <c r="C106" s="23">
        <v>9</v>
      </c>
      <c r="D106" s="28">
        <v>22</v>
      </c>
      <c r="E106" s="28">
        <v>161</v>
      </c>
      <c r="F106" s="28">
        <v>370</v>
      </c>
      <c r="G106" s="28">
        <v>333</v>
      </c>
      <c r="H106" s="28">
        <v>316</v>
      </c>
      <c r="I106" s="28">
        <v>316</v>
      </c>
      <c r="J106" s="28">
        <v>317</v>
      </c>
      <c r="K106" s="28">
        <v>327</v>
      </c>
      <c r="L106" s="28">
        <v>325</v>
      </c>
      <c r="M106" s="283">
        <v>334</v>
      </c>
      <c r="N106" s="283">
        <v>337</v>
      </c>
      <c r="O106" s="28">
        <v>338</v>
      </c>
      <c r="P106" s="28">
        <v>332</v>
      </c>
      <c r="Q106" s="28">
        <v>337</v>
      </c>
      <c r="R106" s="28">
        <v>338</v>
      </c>
      <c r="S106" s="28">
        <v>336</v>
      </c>
      <c r="T106" s="28">
        <v>340</v>
      </c>
      <c r="U106" s="20" t="s">
        <v>200</v>
      </c>
    </row>
    <row r="107" spans="1:21" s="18" customFormat="1" ht="16.5" customHeight="1">
      <c r="A107" s="13">
        <v>105</v>
      </c>
      <c r="B107" s="22">
        <v>4</v>
      </c>
      <c r="C107" s="22">
        <v>5</v>
      </c>
      <c r="D107" s="27">
        <v>34</v>
      </c>
      <c r="E107" s="27">
        <v>238</v>
      </c>
      <c r="F107" s="27">
        <v>623</v>
      </c>
      <c r="G107" s="27">
        <v>577</v>
      </c>
      <c r="H107" s="27">
        <v>552</v>
      </c>
      <c r="I107" s="27">
        <v>536</v>
      </c>
      <c r="J107" s="27">
        <v>559</v>
      </c>
      <c r="K107" s="27">
        <v>562</v>
      </c>
      <c r="L107" s="27">
        <v>555</v>
      </c>
      <c r="M107" s="33">
        <v>540</v>
      </c>
      <c r="N107" s="33">
        <v>526</v>
      </c>
      <c r="O107" s="27">
        <v>543</v>
      </c>
      <c r="P107" s="27">
        <v>544</v>
      </c>
      <c r="Q107" s="27">
        <v>545</v>
      </c>
      <c r="R107" s="27">
        <v>544</v>
      </c>
      <c r="S107" s="27">
        <v>544</v>
      </c>
      <c r="T107" s="27">
        <v>570</v>
      </c>
      <c r="U107" s="6" t="s">
        <v>201</v>
      </c>
    </row>
    <row r="108" spans="1:21" ht="16.5" customHeight="1">
      <c r="A108" s="14">
        <v>106</v>
      </c>
      <c r="B108" s="26">
        <v>4</v>
      </c>
      <c r="C108" s="26">
        <v>1</v>
      </c>
      <c r="D108" s="25">
        <v>26</v>
      </c>
      <c r="E108" s="25">
        <v>173</v>
      </c>
      <c r="F108" s="25">
        <v>510</v>
      </c>
      <c r="G108" s="25">
        <v>499</v>
      </c>
      <c r="H108" s="25">
        <v>494</v>
      </c>
      <c r="I108" s="25">
        <v>479</v>
      </c>
      <c r="J108" s="25">
        <v>485</v>
      </c>
      <c r="K108" s="25">
        <v>474</v>
      </c>
      <c r="L108" s="25">
        <v>475</v>
      </c>
      <c r="M108" s="34">
        <v>457</v>
      </c>
      <c r="N108" s="34">
        <v>445</v>
      </c>
      <c r="O108" s="25">
        <v>463</v>
      </c>
      <c r="P108" s="25">
        <v>456</v>
      </c>
      <c r="Q108" s="25">
        <v>459</v>
      </c>
      <c r="R108" s="25">
        <v>456</v>
      </c>
      <c r="S108" s="25">
        <v>458</v>
      </c>
      <c r="T108" s="25">
        <v>504</v>
      </c>
      <c r="U108" s="6" t="s">
        <v>202</v>
      </c>
    </row>
    <row r="109" spans="1:21" ht="16.5" customHeight="1">
      <c r="A109" s="14">
        <v>107</v>
      </c>
      <c r="B109" s="23">
        <v>5</v>
      </c>
      <c r="C109" s="23">
        <v>0</v>
      </c>
      <c r="D109" s="25">
        <v>44</v>
      </c>
      <c r="E109" s="25">
        <v>323</v>
      </c>
      <c r="F109" s="25">
        <v>773</v>
      </c>
      <c r="G109" s="25">
        <v>680</v>
      </c>
      <c r="H109" s="25">
        <v>629</v>
      </c>
      <c r="I109" s="25">
        <v>611</v>
      </c>
      <c r="J109" s="25">
        <v>656</v>
      </c>
      <c r="K109" s="25">
        <v>678</v>
      </c>
      <c r="L109" s="25">
        <v>661</v>
      </c>
      <c r="M109" s="34">
        <v>649</v>
      </c>
      <c r="N109" s="34">
        <v>634</v>
      </c>
      <c r="O109" s="25">
        <v>649</v>
      </c>
      <c r="P109" s="25">
        <v>660</v>
      </c>
      <c r="Q109" s="25">
        <v>660</v>
      </c>
      <c r="R109" s="25">
        <v>660</v>
      </c>
      <c r="S109" s="25">
        <v>658</v>
      </c>
      <c r="T109" s="25">
        <v>659</v>
      </c>
      <c r="U109" s="6" t="s">
        <v>203</v>
      </c>
    </row>
    <row r="110" spans="1:21" s="18" customFormat="1" ht="16.5" customHeight="1">
      <c r="A110" s="13">
        <v>108</v>
      </c>
      <c r="B110" s="22">
        <v>8</v>
      </c>
      <c r="C110" s="22">
        <v>9</v>
      </c>
      <c r="D110" s="27">
        <v>34</v>
      </c>
      <c r="E110" s="27">
        <v>212</v>
      </c>
      <c r="F110" s="27">
        <v>548</v>
      </c>
      <c r="G110" s="27">
        <v>560</v>
      </c>
      <c r="H110" s="27">
        <v>534</v>
      </c>
      <c r="I110" s="27">
        <v>527</v>
      </c>
      <c r="J110" s="27">
        <v>551</v>
      </c>
      <c r="K110" s="27">
        <v>553</v>
      </c>
      <c r="L110" s="27">
        <v>533</v>
      </c>
      <c r="M110" s="33">
        <v>526</v>
      </c>
      <c r="N110" s="33">
        <v>516</v>
      </c>
      <c r="O110" s="27">
        <v>535</v>
      </c>
      <c r="P110" s="27">
        <v>538</v>
      </c>
      <c r="Q110" s="27">
        <v>545</v>
      </c>
      <c r="R110" s="27">
        <v>554</v>
      </c>
      <c r="S110" s="27">
        <v>580</v>
      </c>
      <c r="T110" s="27">
        <v>606</v>
      </c>
      <c r="U110" s="6" t="s">
        <v>204</v>
      </c>
    </row>
    <row r="111" spans="1:21" s="18" customFormat="1" ht="16.5" customHeight="1">
      <c r="A111" s="13">
        <v>109</v>
      </c>
      <c r="B111" s="22">
        <v>3</v>
      </c>
      <c r="C111" s="22">
        <v>8</v>
      </c>
      <c r="D111" s="27">
        <v>35</v>
      </c>
      <c r="E111" s="27">
        <v>169</v>
      </c>
      <c r="F111" s="27">
        <v>528</v>
      </c>
      <c r="G111" s="27">
        <v>497</v>
      </c>
      <c r="H111" s="27">
        <v>447</v>
      </c>
      <c r="I111" s="27">
        <v>422</v>
      </c>
      <c r="J111" s="27">
        <v>445</v>
      </c>
      <c r="K111" s="27">
        <v>433</v>
      </c>
      <c r="L111" s="27">
        <v>426</v>
      </c>
      <c r="M111" s="33">
        <v>421</v>
      </c>
      <c r="N111" s="33">
        <v>427</v>
      </c>
      <c r="O111" s="27">
        <v>456</v>
      </c>
      <c r="P111" s="27">
        <v>457</v>
      </c>
      <c r="Q111" s="27">
        <v>455</v>
      </c>
      <c r="R111" s="27">
        <v>482</v>
      </c>
      <c r="S111" s="27">
        <v>503</v>
      </c>
      <c r="T111" s="27">
        <v>492</v>
      </c>
      <c r="U111" s="6" t="s">
        <v>205</v>
      </c>
    </row>
    <row r="112" spans="1:21" s="18" customFormat="1" ht="16.5" customHeight="1">
      <c r="A112" s="13">
        <v>110</v>
      </c>
      <c r="B112" s="22">
        <v>6</v>
      </c>
      <c r="C112" s="22">
        <v>6</v>
      </c>
      <c r="D112" s="15">
        <v>43</v>
      </c>
      <c r="E112" s="15">
        <v>206</v>
      </c>
      <c r="F112" s="15">
        <v>742</v>
      </c>
      <c r="G112" s="15">
        <v>702</v>
      </c>
      <c r="H112" s="15">
        <v>644</v>
      </c>
      <c r="I112" s="35">
        <v>606</v>
      </c>
      <c r="J112" s="35">
        <v>655</v>
      </c>
      <c r="K112" s="35">
        <v>660</v>
      </c>
      <c r="L112" s="35">
        <v>689</v>
      </c>
      <c r="M112" s="35">
        <v>693</v>
      </c>
      <c r="N112" s="35">
        <v>680</v>
      </c>
      <c r="O112" s="15">
        <v>700</v>
      </c>
      <c r="P112" s="15">
        <v>653</v>
      </c>
      <c r="Q112" s="15">
        <v>657</v>
      </c>
      <c r="R112" s="15">
        <v>682</v>
      </c>
      <c r="S112" s="15">
        <v>717</v>
      </c>
      <c r="T112" s="15">
        <v>753</v>
      </c>
      <c r="U112" s="6" t="s">
        <v>206</v>
      </c>
    </row>
    <row r="113" spans="1:21" ht="16.5" customHeight="1">
      <c r="A113" s="14">
        <v>111</v>
      </c>
      <c r="B113" s="26">
        <v>8</v>
      </c>
      <c r="C113" s="26">
        <v>5</v>
      </c>
      <c r="D113" s="25">
        <v>56</v>
      </c>
      <c r="E113" s="25">
        <v>189</v>
      </c>
      <c r="F113" s="25">
        <v>1053</v>
      </c>
      <c r="G113" s="25">
        <v>958</v>
      </c>
      <c r="H113" s="25">
        <v>869</v>
      </c>
      <c r="I113" s="34">
        <v>839</v>
      </c>
      <c r="J113" s="34">
        <v>928</v>
      </c>
      <c r="K113" s="34">
        <v>927</v>
      </c>
      <c r="L113" s="34">
        <v>988</v>
      </c>
      <c r="M113" s="34">
        <v>969</v>
      </c>
      <c r="N113" s="34">
        <v>921</v>
      </c>
      <c r="O113" s="25">
        <v>952</v>
      </c>
      <c r="P113" s="25">
        <v>859</v>
      </c>
      <c r="Q113" s="25">
        <v>876</v>
      </c>
      <c r="R113" s="25">
        <v>911</v>
      </c>
      <c r="S113" s="25">
        <v>977</v>
      </c>
      <c r="T113" s="25">
        <v>1043</v>
      </c>
      <c r="U113" s="6" t="s">
        <v>207</v>
      </c>
    </row>
    <row r="114" spans="1:21" ht="16.5" customHeight="1">
      <c r="A114" s="14">
        <v>112</v>
      </c>
      <c r="B114" s="26">
        <v>5</v>
      </c>
      <c r="C114" s="26">
        <v>4</v>
      </c>
      <c r="D114" s="25">
        <v>34</v>
      </c>
      <c r="E114" s="25">
        <v>216</v>
      </c>
      <c r="F114" s="25">
        <v>549</v>
      </c>
      <c r="G114" s="25">
        <v>544</v>
      </c>
      <c r="H114" s="25">
        <v>505</v>
      </c>
      <c r="I114" s="25">
        <v>461</v>
      </c>
      <c r="J114" s="25">
        <v>486</v>
      </c>
      <c r="K114" s="25">
        <v>495</v>
      </c>
      <c r="L114" s="25">
        <v>505</v>
      </c>
      <c r="M114" s="25">
        <v>522</v>
      </c>
      <c r="N114" s="25">
        <v>531</v>
      </c>
      <c r="O114" s="25">
        <v>545</v>
      </c>
      <c r="P114" s="25">
        <v>526</v>
      </c>
      <c r="Q114" s="25">
        <v>521</v>
      </c>
      <c r="R114" s="25">
        <v>541</v>
      </c>
      <c r="S114" s="25">
        <v>557</v>
      </c>
      <c r="T114" s="25">
        <v>575</v>
      </c>
      <c r="U114" s="6" t="s">
        <v>208</v>
      </c>
    </row>
    <row r="115" spans="1:21" s="18" customFormat="1" ht="16.5" customHeight="1">
      <c r="A115" s="13">
        <v>113</v>
      </c>
      <c r="B115" s="22">
        <v>5</v>
      </c>
      <c r="C115" s="22">
        <v>2</v>
      </c>
      <c r="D115" s="15">
        <v>33</v>
      </c>
      <c r="E115" s="15">
        <v>263</v>
      </c>
      <c r="F115" s="15">
        <v>419</v>
      </c>
      <c r="G115" s="15">
        <v>396</v>
      </c>
      <c r="H115" s="15">
        <v>374</v>
      </c>
      <c r="I115" s="35">
        <v>363</v>
      </c>
      <c r="J115" s="35">
        <v>381</v>
      </c>
      <c r="K115" s="15">
        <v>387</v>
      </c>
      <c r="L115" s="15">
        <v>391</v>
      </c>
      <c r="M115" s="15">
        <v>382</v>
      </c>
      <c r="N115" s="15">
        <v>381</v>
      </c>
      <c r="O115" s="15">
        <v>390</v>
      </c>
      <c r="P115" s="15">
        <v>375</v>
      </c>
      <c r="Q115" s="15">
        <v>383</v>
      </c>
      <c r="R115" s="15">
        <v>395</v>
      </c>
      <c r="S115" s="15">
        <v>414</v>
      </c>
      <c r="T115" s="15">
        <v>429</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algorithmName="SHA-512" hashValue="qF5ammRdSxM92V1wxwAeS+NeQ51R3i8/+7y3BKhjZD5l1U4XPKrC58B2aEjZmvhHOCNIbbVf6EAgmvjTxGLYOg==" saltValue="iaMTXPRTkrjzK3KjCFX1/Q==" spinCount="100000"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sheetPr>
  <dimension ref="A1:AP54"/>
  <sheetViews>
    <sheetView showGridLines="0" showRowColHeaders="0" tabSelected="1" zoomScale="130" zoomScaleNormal="130" workbookViewId="0">
      <selection activeCell="U2" sqref="U2:W2"/>
    </sheetView>
  </sheetViews>
  <sheetFormatPr defaultRowHeight="10.5"/>
  <cols>
    <col min="1" max="1" width="1.875" style="42" customWidth="1"/>
    <col min="2" max="2" width="2.25" style="42" customWidth="1"/>
    <col min="3" max="3" width="12.25" style="42" customWidth="1"/>
    <col min="4" max="4" width="5.375" style="42" customWidth="1"/>
    <col min="5" max="6" width="3.375" style="42" customWidth="1"/>
    <col min="7" max="7" width="1.875" style="42" customWidth="1"/>
    <col min="8" max="8" width="2.25" style="42" customWidth="1"/>
    <col min="9" max="9" width="6.25" style="42" customWidth="1"/>
    <col min="10" max="10" width="1.375" style="42" customWidth="1"/>
    <col min="11" max="11" width="1.5" style="42" customWidth="1"/>
    <col min="12" max="12" width="6.5" style="42" customWidth="1"/>
    <col min="13" max="13" width="1.5" style="42" customWidth="1"/>
    <col min="14" max="14" width="2" style="42" customWidth="1"/>
    <col min="15" max="15" width="6" style="42" customWidth="1"/>
    <col min="16" max="18" width="1.75" style="42" customWidth="1"/>
    <col min="19" max="21" width="8.5" style="42" customWidth="1"/>
    <col min="22" max="22" width="7.5" style="42" customWidth="1"/>
    <col min="23" max="23" width="2.125" style="42" customWidth="1"/>
    <col min="24" max="24" width="2.75" style="42" customWidth="1"/>
    <col min="25" max="25" width="9" style="42"/>
    <col min="26" max="26" width="7.75" style="42" customWidth="1"/>
    <col min="27" max="27" width="9" style="42"/>
    <col min="28" max="28" width="4.125" style="42" customWidth="1"/>
    <col min="29" max="29" width="1.875" style="42" hidden="1" customWidth="1"/>
    <col min="30" max="30" width="3.375" style="42" hidden="1" customWidth="1"/>
    <col min="31" max="16384" width="9" style="42"/>
  </cols>
  <sheetData>
    <row r="1" spans="1:31" ht="2.25" customHeight="1"/>
    <row r="2" spans="1:31" ht="20.25" customHeight="1">
      <c r="B2" s="360" t="s">
        <v>1247</v>
      </c>
      <c r="C2" s="360"/>
      <c r="D2" s="360"/>
      <c r="E2" s="360"/>
      <c r="F2" s="360"/>
      <c r="G2" s="360"/>
      <c r="H2" s="360"/>
      <c r="I2" s="360"/>
      <c r="J2" s="360"/>
      <c r="K2" s="360"/>
      <c r="L2" s="360"/>
      <c r="M2" s="360"/>
      <c r="N2" s="360"/>
      <c r="O2" s="360"/>
      <c r="P2" s="360"/>
      <c r="Q2" s="360"/>
      <c r="R2" s="360"/>
      <c r="T2" s="41" t="s">
        <v>298</v>
      </c>
      <c r="U2" s="365"/>
      <c r="V2" s="365"/>
      <c r="W2" s="365"/>
    </row>
    <row r="3" spans="1:31" ht="21" customHeight="1">
      <c r="A3" s="361" t="s">
        <v>299</v>
      </c>
      <c r="B3" s="344" t="s">
        <v>291</v>
      </c>
      <c r="C3" s="344"/>
      <c r="F3" s="368" t="s">
        <v>295</v>
      </c>
      <c r="G3" s="368"/>
      <c r="H3" s="368"/>
      <c r="I3" s="369"/>
      <c r="J3" s="369"/>
      <c r="K3" s="369"/>
      <c r="L3" s="369"/>
      <c r="M3" s="66" t="s">
        <v>5</v>
      </c>
      <c r="N3" s="370" t="s">
        <v>296</v>
      </c>
      <c r="O3" s="344"/>
      <c r="P3" s="344"/>
      <c r="Q3" s="366"/>
      <c r="R3" s="366"/>
      <c r="S3" s="366"/>
      <c r="T3" s="366"/>
      <c r="U3" s="366"/>
      <c r="V3" s="366"/>
      <c r="W3" s="366"/>
      <c r="X3" s="363" t="s">
        <v>283</v>
      </c>
      <c r="Y3" s="42" t="s">
        <v>358</v>
      </c>
      <c r="Z3" s="42" t="s">
        <v>359</v>
      </c>
      <c r="AA3" s="42" t="s">
        <v>1086</v>
      </c>
      <c r="AB3" s="42" t="s">
        <v>1086</v>
      </c>
      <c r="AC3" s="40" t="s">
        <v>18</v>
      </c>
      <c r="AD3" s="42" t="s">
        <v>1081</v>
      </c>
      <c r="AE3" s="42" t="s">
        <v>1088</v>
      </c>
    </row>
    <row r="4" spans="1:31" ht="29.25" customHeight="1">
      <c r="A4" s="361"/>
      <c r="B4" s="344"/>
      <c r="C4" s="344"/>
      <c r="D4" s="365"/>
      <c r="E4" s="365"/>
      <c r="F4" s="365"/>
      <c r="G4" s="365"/>
      <c r="H4" s="365"/>
      <c r="I4" s="365"/>
      <c r="J4" s="365"/>
      <c r="K4" s="365"/>
      <c r="L4" s="365"/>
      <c r="M4" s="365"/>
      <c r="N4" s="344"/>
      <c r="O4" s="344"/>
      <c r="P4" s="344"/>
      <c r="Q4" s="366"/>
      <c r="R4" s="366"/>
      <c r="S4" s="366"/>
      <c r="T4" s="366"/>
      <c r="U4" s="366"/>
      <c r="V4" s="366"/>
      <c r="W4" s="366"/>
      <c r="X4" s="364"/>
      <c r="Y4" s="42" t="s">
        <v>360</v>
      </c>
      <c r="Z4" s="42" t="s">
        <v>359</v>
      </c>
      <c r="AA4" s="42" t="s">
        <v>1087</v>
      </c>
      <c r="AB4" s="42" t="s">
        <v>1086</v>
      </c>
      <c r="AC4" s="40" t="s">
        <v>301</v>
      </c>
      <c r="AD4" s="42" t="s">
        <v>1085</v>
      </c>
      <c r="AE4" s="42" t="s">
        <v>1086</v>
      </c>
    </row>
    <row r="5" spans="1:31" ht="32.25" customHeight="1">
      <c r="A5" s="361"/>
      <c r="B5" s="344" t="s">
        <v>292</v>
      </c>
      <c r="C5" s="344"/>
      <c r="D5" s="365"/>
      <c r="E5" s="365"/>
      <c r="F5" s="365"/>
      <c r="G5" s="365"/>
      <c r="H5" s="365"/>
      <c r="I5" s="365"/>
      <c r="J5" s="365"/>
      <c r="K5" s="365"/>
      <c r="L5" s="365"/>
      <c r="M5" s="365"/>
      <c r="N5" s="370" t="s">
        <v>297</v>
      </c>
      <c r="O5" s="344"/>
      <c r="P5" s="344"/>
      <c r="Q5" s="350" t="s">
        <v>302</v>
      </c>
      <c r="R5" s="351"/>
      <c r="S5" s="351"/>
      <c r="T5" s="351"/>
      <c r="U5" s="48" t="s">
        <v>303</v>
      </c>
      <c r="V5" s="352" t="s">
        <v>304</v>
      </c>
      <c r="W5" s="336"/>
      <c r="X5" s="364"/>
      <c r="AC5" s="40">
        <v>1</v>
      </c>
    </row>
    <row r="6" spans="1:31" ht="24" customHeight="1">
      <c r="A6" s="361"/>
      <c r="B6" s="344" t="s">
        <v>293</v>
      </c>
      <c r="C6" s="344"/>
      <c r="E6" s="367" t="str">
        <f>IF(F6=31,"平成","令和")</f>
        <v>令和</v>
      </c>
      <c r="F6" s="371"/>
      <c r="G6" s="340" t="s">
        <v>1</v>
      </c>
      <c r="I6" s="372"/>
      <c r="J6" s="340" t="s">
        <v>2</v>
      </c>
      <c r="L6" s="372"/>
      <c r="M6" s="340" t="s">
        <v>3</v>
      </c>
      <c r="N6" s="344"/>
      <c r="O6" s="344"/>
      <c r="P6" s="344"/>
      <c r="Q6" s="353"/>
      <c r="R6" s="353"/>
      <c r="S6" s="353"/>
      <c r="T6" s="353"/>
      <c r="U6" s="261"/>
      <c r="V6" s="50"/>
      <c r="W6" s="49" t="s">
        <v>305</v>
      </c>
      <c r="X6" s="364"/>
      <c r="Y6" s="373" t="s">
        <v>1276</v>
      </c>
      <c r="Z6" s="374"/>
      <c r="AA6" s="375" t="str">
        <f>IF(ISBLANK('5類似業種比準価額'!K3),"２月分まで入力済",IF(ISBLANK('5類似業種比準価額'!M3),"４月分まで入力済",IF(ISBLANK('5類似業種比準価額'!O3),"６月分まで入力済",IF(ISBLANK('5類似業種比準価額'!Q3),"８月分まで入力済",IF(ISBLANK('5類似業種比準価額'!S3),"10月分まで入力済","12月分まで入力済")))))</f>
        <v>12月分まで入力済</v>
      </c>
      <c r="AB6" s="376"/>
      <c r="AC6" s="202">
        <v>2</v>
      </c>
      <c r="AD6" s="42" t="s">
        <v>1082</v>
      </c>
      <c r="AE6" s="42" t="s">
        <v>1086</v>
      </c>
    </row>
    <row r="7" spans="1:31" ht="24" customHeight="1">
      <c r="A7" s="361"/>
      <c r="B7" s="344"/>
      <c r="C7" s="344"/>
      <c r="E7" s="367"/>
      <c r="F7" s="371"/>
      <c r="G7" s="340"/>
      <c r="I7" s="372"/>
      <c r="J7" s="340"/>
      <c r="L7" s="372"/>
      <c r="M7" s="340"/>
      <c r="N7" s="344"/>
      <c r="O7" s="344"/>
      <c r="P7" s="344"/>
      <c r="Q7" s="387"/>
      <c r="R7" s="387"/>
      <c r="S7" s="387"/>
      <c r="T7" s="387"/>
      <c r="U7" s="262"/>
      <c r="V7" s="51"/>
      <c r="W7" s="43"/>
      <c r="X7" s="364"/>
      <c r="AC7" s="202">
        <v>3</v>
      </c>
      <c r="AD7" s="42" t="s">
        <v>1083</v>
      </c>
      <c r="AE7" s="42" t="s">
        <v>1086</v>
      </c>
    </row>
    <row r="8" spans="1:31" ht="24" customHeight="1">
      <c r="A8" s="361"/>
      <c r="B8" s="344" t="s">
        <v>294</v>
      </c>
      <c r="C8" s="344"/>
      <c r="D8" s="46" t="s">
        <v>0</v>
      </c>
      <c r="E8" s="306" t="s">
        <v>301</v>
      </c>
      <c r="F8" s="310"/>
      <c r="G8" s="45" t="s">
        <v>1</v>
      </c>
      <c r="I8" s="305"/>
      <c r="J8" s="45" t="s">
        <v>2</v>
      </c>
      <c r="L8" s="160"/>
      <c r="M8" s="45" t="s">
        <v>3</v>
      </c>
      <c r="N8" s="344"/>
      <c r="O8" s="344"/>
      <c r="P8" s="344"/>
      <c r="Q8" s="387"/>
      <c r="R8" s="387"/>
      <c r="S8" s="387"/>
      <c r="T8" s="387"/>
      <c r="U8" s="262"/>
      <c r="V8" s="51"/>
      <c r="W8" s="43"/>
      <c r="X8" s="364"/>
      <c r="AC8" s="202">
        <v>4</v>
      </c>
    </row>
    <row r="9" spans="1:31" ht="24" customHeight="1">
      <c r="A9" s="361"/>
      <c r="B9" s="344"/>
      <c r="C9" s="344"/>
      <c r="D9" s="46" t="s">
        <v>300</v>
      </c>
      <c r="E9" s="306" t="s">
        <v>301</v>
      </c>
      <c r="F9" s="310"/>
      <c r="G9" s="45" t="s">
        <v>1</v>
      </c>
      <c r="I9" s="160"/>
      <c r="J9" s="45" t="s">
        <v>2</v>
      </c>
      <c r="L9" s="160"/>
      <c r="M9" s="45" t="s">
        <v>3</v>
      </c>
      <c r="N9" s="344"/>
      <c r="O9" s="344"/>
      <c r="P9" s="344"/>
      <c r="Q9" s="388"/>
      <c r="R9" s="388"/>
      <c r="S9" s="388"/>
      <c r="T9" s="388"/>
      <c r="U9" s="263"/>
      <c r="V9" s="52"/>
      <c r="W9" s="44"/>
      <c r="X9" s="364"/>
      <c r="AC9" s="202">
        <v>5</v>
      </c>
      <c r="AD9" s="42" t="s">
        <v>1084</v>
      </c>
      <c r="AE9" s="42" t="s">
        <v>1088</v>
      </c>
    </row>
    <row r="10" spans="1:31" ht="34.5" customHeight="1">
      <c r="A10" s="361"/>
      <c r="B10" s="348" t="s">
        <v>306</v>
      </c>
      <c r="C10" s="348"/>
      <c r="D10" s="348"/>
      <c r="E10" s="348"/>
      <c r="F10" s="348"/>
      <c r="G10" s="348"/>
      <c r="H10" s="348"/>
      <c r="I10" s="348"/>
      <c r="J10" s="348"/>
      <c r="K10" s="348"/>
      <c r="L10" s="348"/>
      <c r="M10" s="348"/>
      <c r="N10" s="348"/>
      <c r="O10" s="348"/>
      <c r="P10" s="348"/>
      <c r="Q10" s="342" t="s">
        <v>320</v>
      </c>
      <c r="R10" s="339" t="s">
        <v>325</v>
      </c>
      <c r="S10" s="339"/>
      <c r="T10" s="339"/>
      <c r="U10" s="339"/>
      <c r="V10" s="339"/>
      <c r="W10" s="339"/>
      <c r="X10" s="364"/>
      <c r="AC10" s="202">
        <v>6</v>
      </c>
      <c r="AD10" s="312">
        <v>31</v>
      </c>
    </row>
    <row r="11" spans="1:31" ht="16.5" customHeight="1">
      <c r="A11" s="361"/>
      <c r="B11" s="354" t="s">
        <v>308</v>
      </c>
      <c r="C11" s="329" t="s">
        <v>309</v>
      </c>
      <c r="D11" s="329" t="s">
        <v>310</v>
      </c>
      <c r="E11" s="355" t="s">
        <v>312</v>
      </c>
      <c r="F11" s="356"/>
      <c r="G11" s="356"/>
      <c r="H11" s="238" t="s">
        <v>6</v>
      </c>
      <c r="I11" s="239" t="s">
        <v>362</v>
      </c>
      <c r="J11" s="240"/>
      <c r="K11" s="238" t="s">
        <v>361</v>
      </c>
      <c r="L11" s="240"/>
      <c r="M11" s="240"/>
      <c r="N11" s="238" t="s">
        <v>84</v>
      </c>
      <c r="O11" s="241" t="s">
        <v>365</v>
      </c>
      <c r="P11" s="241"/>
      <c r="Q11" s="342"/>
      <c r="R11" s="343" t="s">
        <v>321</v>
      </c>
      <c r="S11" s="340" t="s">
        <v>326</v>
      </c>
      <c r="T11" s="340"/>
      <c r="U11" s="340"/>
      <c r="V11" s="340" t="s">
        <v>330</v>
      </c>
      <c r="W11" s="340"/>
      <c r="AC11" s="202">
        <v>7</v>
      </c>
      <c r="AD11" s="311" t="s">
        <v>1251</v>
      </c>
      <c r="AE11" s="42" t="s">
        <v>1260</v>
      </c>
    </row>
    <row r="12" spans="1:31" ht="18" customHeight="1">
      <c r="A12" s="361"/>
      <c r="B12" s="354"/>
      <c r="C12" s="329"/>
      <c r="D12" s="329"/>
      <c r="E12" s="356"/>
      <c r="F12" s="356"/>
      <c r="G12" s="356"/>
      <c r="H12" s="349" t="s">
        <v>363</v>
      </c>
      <c r="I12" s="349"/>
      <c r="J12" s="349"/>
      <c r="K12" s="362" t="s">
        <v>364</v>
      </c>
      <c r="L12" s="362"/>
      <c r="M12" s="362"/>
      <c r="N12" s="349" t="s">
        <v>366</v>
      </c>
      <c r="O12" s="349"/>
      <c r="P12" s="349"/>
      <c r="Q12" s="342"/>
      <c r="R12" s="343"/>
      <c r="S12" s="340"/>
      <c r="T12" s="340"/>
      <c r="U12" s="340"/>
      <c r="V12" s="340"/>
      <c r="W12" s="340"/>
      <c r="AC12" s="202">
        <v>8</v>
      </c>
      <c r="AD12" s="311">
        <v>2</v>
      </c>
    </row>
    <row r="13" spans="1:31" ht="39" customHeight="1">
      <c r="B13" s="354"/>
      <c r="C13" s="309"/>
      <c r="D13" s="53" t="s">
        <v>311</v>
      </c>
      <c r="E13" s="357"/>
      <c r="F13" s="330"/>
      <c r="G13" s="330"/>
      <c r="H13" s="324"/>
      <c r="I13" s="324"/>
      <c r="J13" s="54" t="s">
        <v>4</v>
      </c>
      <c r="K13" s="324"/>
      <c r="L13" s="324"/>
      <c r="M13" s="54" t="s">
        <v>16</v>
      </c>
      <c r="N13" s="345" t="str">
        <f>IFERROR(ROUNDDOWN(K13/$L$33*100,0),"")</f>
        <v/>
      </c>
      <c r="O13" s="345"/>
      <c r="P13" s="54" t="s">
        <v>17</v>
      </c>
      <c r="Q13" s="342"/>
      <c r="R13" s="343"/>
      <c r="S13" s="57" t="s">
        <v>327</v>
      </c>
      <c r="T13" s="58" t="s">
        <v>328</v>
      </c>
      <c r="U13" s="57" t="s">
        <v>329</v>
      </c>
      <c r="V13" s="340"/>
      <c r="W13" s="340"/>
      <c r="AC13" s="202">
        <v>9</v>
      </c>
      <c r="AD13" s="311">
        <v>3</v>
      </c>
    </row>
    <row r="14" spans="1:31" ht="37.5" customHeight="1">
      <c r="B14" s="354"/>
      <c r="C14" s="309"/>
      <c r="D14" s="309"/>
      <c r="E14" s="330"/>
      <c r="F14" s="330"/>
      <c r="G14" s="330"/>
      <c r="H14" s="324"/>
      <c r="I14" s="324"/>
      <c r="K14" s="324"/>
      <c r="L14" s="324"/>
      <c r="N14" s="345" t="str">
        <f>IFERROR(IF(K14/$L$33*100=0,"",ROUNDDOWN(K14/$L$33*100,0)),"")</f>
        <v/>
      </c>
      <c r="O14" s="345"/>
      <c r="Q14" s="342"/>
      <c r="R14" s="343" t="s">
        <v>322</v>
      </c>
      <c r="S14" s="40" t="s">
        <v>331</v>
      </c>
      <c r="T14" s="40" t="s">
        <v>332</v>
      </c>
      <c r="U14" s="40" t="s">
        <v>333</v>
      </c>
      <c r="V14" s="340" t="s">
        <v>334</v>
      </c>
      <c r="W14" s="340"/>
      <c r="Y14" s="325" t="s">
        <v>1010</v>
      </c>
      <c r="Z14" s="325"/>
      <c r="AA14" s="325"/>
      <c r="AC14" s="202">
        <v>10</v>
      </c>
      <c r="AD14" s="314">
        <v>4</v>
      </c>
    </row>
    <row r="15" spans="1:31" ht="37.5" customHeight="1">
      <c r="B15" s="354"/>
      <c r="C15" s="257"/>
      <c r="D15" s="257"/>
      <c r="E15" s="330"/>
      <c r="F15" s="330"/>
      <c r="G15" s="330"/>
      <c r="H15" s="324"/>
      <c r="I15" s="324"/>
      <c r="K15" s="324"/>
      <c r="L15" s="324"/>
      <c r="N15" s="345" t="str">
        <f t="shared" ref="N15:N26" si="0">IFERROR(IF(K15/$L$33*100=0,"",ROUNDDOWN(K15/$L$33*100,0)),"")</f>
        <v/>
      </c>
      <c r="O15" s="345"/>
      <c r="Q15" s="342"/>
      <c r="R15" s="343"/>
      <c r="S15" s="40" t="s">
        <v>335</v>
      </c>
      <c r="T15" s="40" t="s">
        <v>336</v>
      </c>
      <c r="U15" s="40" t="s">
        <v>337</v>
      </c>
      <c r="V15" s="341" t="s">
        <v>338</v>
      </c>
      <c r="W15" s="340"/>
      <c r="AC15" s="202">
        <v>11</v>
      </c>
      <c r="AD15" s="316">
        <v>5</v>
      </c>
    </row>
    <row r="16" spans="1:31" ht="37.5" customHeight="1">
      <c r="B16" s="354"/>
      <c r="C16" s="257"/>
      <c r="D16" s="257"/>
      <c r="E16" s="330"/>
      <c r="F16" s="330"/>
      <c r="G16" s="330"/>
      <c r="H16" s="324"/>
      <c r="I16" s="324"/>
      <c r="K16" s="324"/>
      <c r="L16" s="324"/>
      <c r="N16" s="345" t="str">
        <f t="shared" si="0"/>
        <v/>
      </c>
      <c r="O16" s="345"/>
      <c r="Q16" s="343" t="s">
        <v>323</v>
      </c>
      <c r="R16" s="341" t="s">
        <v>339</v>
      </c>
      <c r="S16" s="340"/>
      <c r="T16" s="340"/>
      <c r="U16" s="341" t="s">
        <v>340</v>
      </c>
      <c r="V16" s="340"/>
      <c r="W16" s="340"/>
      <c r="Y16" s="326" t="s">
        <v>1011</v>
      </c>
      <c r="Z16" s="327"/>
      <c r="AA16" s="327"/>
      <c r="AC16" s="202">
        <v>12</v>
      </c>
    </row>
    <row r="17" spans="2:29" ht="37.5" customHeight="1">
      <c r="B17" s="354"/>
      <c r="C17" s="257"/>
      <c r="D17" s="257"/>
      <c r="E17" s="330"/>
      <c r="F17" s="330"/>
      <c r="G17" s="330"/>
      <c r="H17" s="324"/>
      <c r="I17" s="324"/>
      <c r="K17" s="324"/>
      <c r="L17" s="324"/>
      <c r="N17" s="345" t="str">
        <f t="shared" si="0"/>
        <v/>
      </c>
      <c r="O17" s="345"/>
      <c r="Q17" s="343"/>
      <c r="R17" s="334" t="s">
        <v>276</v>
      </c>
      <c r="S17" s="335"/>
      <c r="T17" s="335"/>
      <c r="U17" s="335"/>
      <c r="V17" s="335"/>
      <c r="W17" s="335"/>
      <c r="Y17" s="161" t="s">
        <v>1019</v>
      </c>
      <c r="Z17" s="162"/>
      <c r="AA17" s="163" t="b">
        <v>0</v>
      </c>
      <c r="AC17" s="202">
        <v>13</v>
      </c>
    </row>
    <row r="18" spans="2:29" ht="37.5" customHeight="1">
      <c r="B18" s="354"/>
      <c r="C18" s="257"/>
      <c r="D18" s="257"/>
      <c r="E18" s="330"/>
      <c r="F18" s="330"/>
      <c r="G18" s="330"/>
      <c r="H18" s="324"/>
      <c r="I18" s="324"/>
      <c r="K18" s="324"/>
      <c r="L18" s="324"/>
      <c r="N18" s="345" t="str">
        <f t="shared" si="0"/>
        <v/>
      </c>
      <c r="O18" s="345"/>
      <c r="Q18" s="348" t="s">
        <v>307</v>
      </c>
      <c r="R18" s="348"/>
      <c r="S18" s="348"/>
      <c r="T18" s="348"/>
      <c r="U18" s="348"/>
      <c r="V18" s="348"/>
      <c r="W18" s="348"/>
      <c r="AC18" s="202">
        <v>14</v>
      </c>
    </row>
    <row r="19" spans="2:29" ht="37.5" customHeight="1">
      <c r="B19" s="354"/>
      <c r="C19" s="257"/>
      <c r="D19" s="257"/>
      <c r="E19" s="330"/>
      <c r="F19" s="330"/>
      <c r="G19" s="330"/>
      <c r="H19" s="324"/>
      <c r="I19" s="324"/>
      <c r="K19" s="324"/>
      <c r="L19" s="324"/>
      <c r="N19" s="345" t="str">
        <f t="shared" si="0"/>
        <v/>
      </c>
      <c r="O19" s="345"/>
      <c r="Q19" s="342" t="s">
        <v>324</v>
      </c>
      <c r="R19" s="336" t="s">
        <v>341</v>
      </c>
      <c r="S19" s="336"/>
      <c r="T19" s="337" t="s">
        <v>342</v>
      </c>
      <c r="U19" s="337"/>
      <c r="V19" s="337"/>
      <c r="W19" s="337"/>
      <c r="AC19" s="202">
        <v>15</v>
      </c>
    </row>
    <row r="20" spans="2:29" ht="37.5" customHeight="1">
      <c r="B20" s="354"/>
      <c r="C20" s="257"/>
      <c r="D20" s="257"/>
      <c r="E20" s="330"/>
      <c r="F20" s="330"/>
      <c r="G20" s="330"/>
      <c r="H20" s="324"/>
      <c r="I20" s="324"/>
      <c r="K20" s="324"/>
      <c r="L20" s="324"/>
      <c r="N20" s="345" t="str">
        <f t="shared" si="0"/>
        <v/>
      </c>
      <c r="O20" s="345"/>
      <c r="Q20" s="342"/>
      <c r="R20" s="336" t="s">
        <v>343</v>
      </c>
      <c r="S20" s="336"/>
      <c r="T20" s="330"/>
      <c r="U20" s="330"/>
      <c r="V20" s="330"/>
      <c r="W20" s="330"/>
      <c r="AC20" s="202">
        <v>16</v>
      </c>
    </row>
    <row r="21" spans="2:29" ht="18.75" customHeight="1">
      <c r="B21" s="354"/>
      <c r="C21" s="330"/>
      <c r="D21" s="330"/>
      <c r="E21" s="330"/>
      <c r="F21" s="330"/>
      <c r="G21" s="330"/>
      <c r="H21" s="324"/>
      <c r="I21" s="324"/>
      <c r="K21" s="324"/>
      <c r="L21" s="324"/>
      <c r="N21" s="345" t="str">
        <f t="shared" si="0"/>
        <v/>
      </c>
      <c r="O21" s="345"/>
      <c r="Q21" s="342"/>
      <c r="R21" s="37" t="s">
        <v>7</v>
      </c>
      <c r="S21" s="338" t="s">
        <v>352</v>
      </c>
      <c r="T21" s="332" t="s">
        <v>349</v>
      </c>
      <c r="U21" s="61" t="s">
        <v>346</v>
      </c>
      <c r="V21" s="331" t="s">
        <v>348</v>
      </c>
      <c r="W21" s="331"/>
      <c r="AC21" s="202">
        <v>17</v>
      </c>
    </row>
    <row r="22" spans="2:29" ht="18.75" customHeight="1">
      <c r="B22" s="354"/>
      <c r="C22" s="330"/>
      <c r="D22" s="330"/>
      <c r="E22" s="330"/>
      <c r="F22" s="330"/>
      <c r="G22" s="330"/>
      <c r="H22" s="324"/>
      <c r="I22" s="324"/>
      <c r="K22" s="324"/>
      <c r="L22" s="324"/>
      <c r="N22" s="345" t="str">
        <f t="shared" si="0"/>
        <v/>
      </c>
      <c r="O22" s="345"/>
      <c r="Q22" s="342"/>
      <c r="S22" s="338"/>
      <c r="T22" s="332"/>
      <c r="U22" s="62" t="s">
        <v>347</v>
      </c>
      <c r="V22" s="331"/>
      <c r="W22" s="331"/>
      <c r="AC22" s="202">
        <v>18</v>
      </c>
    </row>
    <row r="23" spans="2:29" ht="18" customHeight="1">
      <c r="B23" s="354"/>
      <c r="C23" s="330"/>
      <c r="D23" s="330"/>
      <c r="E23" s="330"/>
      <c r="F23" s="330"/>
      <c r="G23" s="330"/>
      <c r="H23" s="324"/>
      <c r="I23" s="324"/>
      <c r="K23" s="324"/>
      <c r="L23" s="324"/>
      <c r="N23" s="345" t="str">
        <f t="shared" si="0"/>
        <v/>
      </c>
      <c r="O23" s="345"/>
      <c r="Q23" s="342"/>
      <c r="R23" s="37" t="s">
        <v>8</v>
      </c>
      <c r="S23" s="64" t="s">
        <v>353</v>
      </c>
      <c r="T23" s="332" t="s">
        <v>349</v>
      </c>
      <c r="U23" s="61" t="s">
        <v>346</v>
      </c>
      <c r="V23" s="331" t="s">
        <v>350</v>
      </c>
      <c r="W23" s="331"/>
      <c r="AC23" s="202">
        <v>19</v>
      </c>
    </row>
    <row r="24" spans="2:29" ht="18" customHeight="1">
      <c r="B24" s="354"/>
      <c r="C24" s="330"/>
      <c r="D24" s="330"/>
      <c r="E24" s="330"/>
      <c r="F24" s="330"/>
      <c r="G24" s="330"/>
      <c r="H24" s="324"/>
      <c r="I24" s="324"/>
      <c r="K24" s="324"/>
      <c r="L24" s="324"/>
      <c r="N24" s="345" t="str">
        <f t="shared" si="0"/>
        <v/>
      </c>
      <c r="O24" s="345"/>
      <c r="Q24" s="342"/>
      <c r="R24" s="328" t="s">
        <v>354</v>
      </c>
      <c r="S24" s="328"/>
      <c r="T24" s="332"/>
      <c r="U24" s="62" t="s">
        <v>347</v>
      </c>
      <c r="V24" s="331"/>
      <c r="W24" s="331"/>
      <c r="AC24" s="202">
        <v>20</v>
      </c>
    </row>
    <row r="25" spans="2:29" ht="18.75" customHeight="1">
      <c r="B25" s="354"/>
      <c r="C25" s="330"/>
      <c r="D25" s="330"/>
      <c r="E25" s="330"/>
      <c r="F25" s="330"/>
      <c r="G25" s="330"/>
      <c r="H25" s="324"/>
      <c r="I25" s="324"/>
      <c r="K25" s="324"/>
      <c r="L25" s="324"/>
      <c r="N25" s="345" t="str">
        <f t="shared" si="0"/>
        <v/>
      </c>
      <c r="O25" s="345"/>
      <c r="Q25" s="342"/>
      <c r="R25" s="37" t="s">
        <v>9</v>
      </c>
      <c r="S25" s="63" t="s">
        <v>355</v>
      </c>
      <c r="T25" s="333" t="s">
        <v>351</v>
      </c>
      <c r="U25" s="333"/>
      <c r="V25" s="59" t="s">
        <v>346</v>
      </c>
      <c r="AC25" s="202">
        <v>21</v>
      </c>
    </row>
    <row r="26" spans="2:29" ht="18.75" customHeight="1">
      <c r="B26" s="354"/>
      <c r="C26" s="330"/>
      <c r="D26" s="330"/>
      <c r="E26" s="330"/>
      <c r="F26" s="330"/>
      <c r="G26" s="330"/>
      <c r="H26" s="324"/>
      <c r="I26" s="324"/>
      <c r="K26" s="324"/>
      <c r="L26" s="324"/>
      <c r="N26" s="345" t="str">
        <f t="shared" si="0"/>
        <v/>
      </c>
      <c r="O26" s="345"/>
      <c r="Q26" s="342"/>
      <c r="R26" s="328" t="s">
        <v>356</v>
      </c>
      <c r="S26" s="328"/>
      <c r="T26" s="333"/>
      <c r="U26" s="333"/>
      <c r="V26" s="60" t="s">
        <v>347</v>
      </c>
      <c r="AC26" s="202">
        <v>22</v>
      </c>
    </row>
    <row r="27" spans="2:29" ht="15.75" customHeight="1">
      <c r="B27" s="354"/>
      <c r="C27" s="329" t="s">
        <v>313</v>
      </c>
      <c r="D27" s="347"/>
      <c r="E27" s="347"/>
      <c r="F27" s="347"/>
      <c r="G27" s="347"/>
      <c r="H27" s="324"/>
      <c r="I27" s="324"/>
      <c r="K27" s="347"/>
      <c r="L27" s="347"/>
      <c r="M27" s="347"/>
      <c r="N27" s="347"/>
      <c r="O27" s="347"/>
      <c r="P27" s="347"/>
      <c r="Q27" s="342"/>
      <c r="R27" s="328" t="s">
        <v>357</v>
      </c>
      <c r="S27" s="328"/>
      <c r="T27" s="46" t="s">
        <v>345</v>
      </c>
      <c r="U27" s="330"/>
      <c r="V27" s="330"/>
      <c r="W27" s="47" t="s">
        <v>24</v>
      </c>
      <c r="AC27" s="202">
        <v>23</v>
      </c>
    </row>
    <row r="28" spans="2:29" ht="17.25" customHeight="1">
      <c r="B28" s="354"/>
      <c r="C28" s="329"/>
      <c r="D28" s="347"/>
      <c r="E28" s="347"/>
      <c r="F28" s="347"/>
      <c r="G28" s="347"/>
      <c r="H28" s="324"/>
      <c r="I28" s="324"/>
      <c r="K28" s="347"/>
      <c r="L28" s="347"/>
      <c r="M28" s="347"/>
      <c r="N28" s="347"/>
      <c r="O28" s="347"/>
      <c r="P28" s="347"/>
      <c r="Q28" s="344" t="s">
        <v>236</v>
      </c>
      <c r="R28" s="344"/>
      <c r="S28" s="344"/>
      <c r="T28" s="329" t="s">
        <v>344</v>
      </c>
      <c r="U28" s="329"/>
      <c r="V28" s="329"/>
      <c r="W28" s="329"/>
      <c r="AC28" s="202">
        <v>24</v>
      </c>
    </row>
    <row r="29" spans="2:29" ht="18" customHeight="1">
      <c r="B29" s="354"/>
      <c r="C29" s="358" t="s">
        <v>314</v>
      </c>
      <c r="D29" s="358"/>
      <c r="E29" s="358"/>
      <c r="F29" s="358"/>
      <c r="G29" s="358"/>
      <c r="H29" s="347"/>
      <c r="I29" s="347"/>
      <c r="J29" s="347"/>
      <c r="K29" s="55" t="s">
        <v>10</v>
      </c>
      <c r="L29" s="322"/>
      <c r="M29" s="322"/>
      <c r="N29" s="55" t="s">
        <v>11</v>
      </c>
      <c r="O29" s="346" t="s">
        <v>318</v>
      </c>
      <c r="P29" s="346"/>
      <c r="Q29" s="344"/>
      <c r="R29" s="344"/>
      <c r="S29" s="344"/>
      <c r="T29" s="329"/>
      <c r="U29" s="329"/>
      <c r="V29" s="329"/>
      <c r="W29" s="329"/>
      <c r="AC29" s="202">
        <v>25</v>
      </c>
    </row>
    <row r="30" spans="2:29" ht="19.5" customHeight="1">
      <c r="B30" s="354"/>
      <c r="C30" s="358"/>
      <c r="D30" s="358"/>
      <c r="E30" s="358"/>
      <c r="F30" s="358"/>
      <c r="G30" s="358"/>
      <c r="H30" s="347"/>
      <c r="I30" s="347"/>
      <c r="J30" s="347"/>
      <c r="L30" s="322"/>
      <c r="M30" s="322"/>
      <c r="O30" s="56" t="str">
        <f>IFERROR(IF(L29="","",IF(AND(L29/$L$33*100&gt;50,L29/$L$33*100&lt;51),51,ROUNDDOWN(L29/$L$33*100,0))),"")</f>
        <v/>
      </c>
      <c r="Q30" s="347"/>
      <c r="R30" s="347"/>
      <c r="S30" s="347"/>
      <c r="T30" s="347"/>
      <c r="U30" s="347"/>
      <c r="V30" s="347"/>
      <c r="W30" s="347"/>
      <c r="AC30" s="202">
        <v>26</v>
      </c>
    </row>
    <row r="31" spans="2:29" ht="15" customHeight="1">
      <c r="B31" s="354"/>
      <c r="C31" s="359" t="s">
        <v>315</v>
      </c>
      <c r="D31" s="359"/>
      <c r="E31" s="359"/>
      <c r="F31" s="359"/>
      <c r="G31" s="359"/>
      <c r="H31" s="347"/>
      <c r="I31" s="347"/>
      <c r="J31" s="347"/>
      <c r="K31" s="55" t="s">
        <v>12</v>
      </c>
      <c r="L31" s="322"/>
      <c r="M31" s="322"/>
      <c r="N31" s="55" t="s">
        <v>13</v>
      </c>
      <c r="O31" s="346" t="s">
        <v>319</v>
      </c>
      <c r="P31" s="346"/>
      <c r="Q31" s="347"/>
      <c r="R31" s="347"/>
      <c r="S31" s="347"/>
      <c r="T31" s="347"/>
      <c r="U31" s="347"/>
      <c r="V31" s="347"/>
      <c r="W31" s="347"/>
      <c r="AC31" s="202">
        <v>27</v>
      </c>
    </row>
    <row r="32" spans="2:29" ht="22.5" customHeight="1">
      <c r="B32" s="354"/>
      <c r="C32" s="359"/>
      <c r="D32" s="359"/>
      <c r="E32" s="359"/>
      <c r="F32" s="359"/>
      <c r="G32" s="359"/>
      <c r="H32" s="347"/>
      <c r="I32" s="347"/>
      <c r="J32" s="347"/>
      <c r="L32" s="322"/>
      <c r="M32" s="322"/>
      <c r="O32" s="56" t="str">
        <f>IFERROR(IF(L31="","",IF(AND(L31/$L$33*100&gt;50,L31/$L$33*100&lt;51),51,ROUNDDOWN(L31/$L$33*100,0))),"")</f>
        <v/>
      </c>
      <c r="Q32" s="347"/>
      <c r="R32" s="347"/>
      <c r="S32" s="347"/>
      <c r="T32" s="347"/>
      <c r="U32" s="347"/>
      <c r="V32" s="347"/>
      <c r="W32" s="347"/>
      <c r="AC32" s="202">
        <v>28</v>
      </c>
    </row>
    <row r="33" spans="2:32" ht="37.5" customHeight="1">
      <c r="B33" s="354"/>
      <c r="C33" s="358" t="s">
        <v>316</v>
      </c>
      <c r="D33" s="359"/>
      <c r="E33" s="359"/>
      <c r="F33" s="359"/>
      <c r="G33" s="359"/>
      <c r="H33" s="55" t="s">
        <v>14</v>
      </c>
      <c r="I33" s="322"/>
      <c r="J33" s="322"/>
      <c r="K33" s="55" t="s">
        <v>317</v>
      </c>
      <c r="L33" s="322"/>
      <c r="M33" s="322"/>
      <c r="N33" s="323">
        <v>100</v>
      </c>
      <c r="O33" s="323"/>
      <c r="P33" s="323"/>
      <c r="Q33" s="347"/>
      <c r="R33" s="347"/>
      <c r="S33" s="347"/>
      <c r="T33" s="347"/>
      <c r="U33" s="347"/>
      <c r="V33" s="347"/>
      <c r="W33" s="347"/>
      <c r="AC33" s="202">
        <v>29</v>
      </c>
    </row>
    <row r="34" spans="2:32" ht="12" customHeight="1">
      <c r="B34" s="201"/>
      <c r="C34" s="203"/>
      <c r="D34" s="204"/>
      <c r="E34" s="204"/>
      <c r="F34" s="204"/>
      <c r="G34" s="204"/>
      <c r="H34" s="55"/>
      <c r="I34" s="55"/>
      <c r="J34" s="55"/>
      <c r="K34" s="55"/>
      <c r="L34" s="55"/>
      <c r="M34" s="55"/>
      <c r="N34" s="55"/>
      <c r="O34" s="205"/>
      <c r="P34" s="205"/>
      <c r="Q34" s="229"/>
      <c r="R34" s="229"/>
      <c r="S34" s="229"/>
      <c r="T34" s="229"/>
      <c r="U34" s="229"/>
      <c r="V34" s="229"/>
      <c r="W34" s="229"/>
      <c r="AC34" s="202">
        <v>30</v>
      </c>
    </row>
    <row r="35" spans="2:32" ht="19.5" customHeight="1">
      <c r="B35" s="201"/>
      <c r="C35" s="385" t="s">
        <v>1080</v>
      </c>
      <c r="D35" s="385"/>
      <c r="E35" s="386" t="str">
        <f>IF(C35="","",IF(特定評価会社=7,'３表'!AM36,'６表'!AI36))</f>
        <v/>
      </c>
      <c r="F35" s="386"/>
      <c r="G35" s="231" t="str">
        <f>IF(C35="","","円")</f>
        <v>円</v>
      </c>
      <c r="H35" s="236" t="str">
        <f>IF(I35="","","×")</f>
        <v>×</v>
      </c>
      <c r="I35" s="385" t="s">
        <v>1082</v>
      </c>
      <c r="J35" s="385"/>
      <c r="K35" s="385"/>
      <c r="L35" s="385"/>
      <c r="M35" s="385"/>
      <c r="N35" s="385"/>
      <c r="O35" s="258"/>
      <c r="P35" s="231" t="str">
        <f>IF(I35="","","株")</f>
        <v>株</v>
      </c>
      <c r="Q35" s="237" t="str">
        <f>IF(I35="","","＝")</f>
        <v>＝</v>
      </c>
      <c r="R35" s="377" t="str">
        <f>IF(I35="","","評価額（総額）")</f>
        <v>評価額（総額）</v>
      </c>
      <c r="S35" s="377"/>
      <c r="T35" s="378" t="str">
        <f>IFERROR(IF(I35="","",ROUNDDOWN(E35*O35,0)),"")</f>
        <v/>
      </c>
      <c r="U35" s="378"/>
      <c r="V35" s="233" t="str">
        <f>IF(I35="","","円")</f>
        <v>円</v>
      </c>
      <c r="W35" s="229"/>
      <c r="AC35" s="202">
        <v>31</v>
      </c>
    </row>
    <row r="36" spans="2:32" ht="10.5" customHeight="1">
      <c r="C36" s="234" t="s">
        <v>1077</v>
      </c>
      <c r="D36" s="232"/>
      <c r="E36" s="384" t="s">
        <v>1078</v>
      </c>
      <c r="F36" s="384"/>
      <c r="G36" s="232"/>
      <c r="H36" s="232"/>
      <c r="I36" s="384" t="s">
        <v>1079</v>
      </c>
      <c r="J36" s="384"/>
      <c r="K36" s="384"/>
      <c r="L36" s="384"/>
    </row>
    <row r="37" spans="2:32" ht="18" customHeight="1">
      <c r="C37" s="235" t="str">
        <f>IF(配当還元=TRUE,"配当還元方式","原則的評価方式")</f>
        <v>原則的評価方式</v>
      </c>
      <c r="E37" s="379" t="str">
        <f>IF(会社規模=1,"大会社",IF(会社規模=5,"小会社","中会社"))</f>
        <v>中会社</v>
      </c>
      <c r="F37" s="380"/>
      <c r="I37" s="381" t="str">
        <f>IF(特定評価会社=1,"比準要素数１の会社",IF(特定評価会社=2,"株式等保有特定会社",IF(特定評価会社=3,"土地保有特定会社",IF(特定評価会社=4,"開業後３年未満の会社等",IF(特定評価会社=5,"開業前又は休業中の会社等",IF(特定評価会社=6,"清算中の会社","（該当なし）"))))))</f>
        <v>（該当なし）</v>
      </c>
      <c r="J37" s="382"/>
      <c r="K37" s="382"/>
      <c r="L37" s="383"/>
    </row>
    <row r="39" spans="2:32" ht="12.75" customHeight="1">
      <c r="B39" s="256" t="s">
        <v>1009</v>
      </c>
      <c r="E39" s="199"/>
      <c r="G39" s="199"/>
      <c r="H39" s="199"/>
      <c r="K39" s="199"/>
      <c r="L39" s="199"/>
      <c r="M39" s="199"/>
      <c r="N39" s="199"/>
      <c r="O39" s="199"/>
      <c r="P39" s="199"/>
      <c r="Q39" s="199"/>
      <c r="R39" s="199"/>
      <c r="S39" s="199"/>
      <c r="T39" s="199"/>
      <c r="U39" s="199"/>
      <c r="V39" s="199"/>
      <c r="W39" s="153"/>
      <c r="X39" s="153"/>
      <c r="Y39" s="153"/>
      <c r="Z39" s="153"/>
      <c r="AA39" s="153"/>
      <c r="AB39" s="200"/>
      <c r="AC39" s="153"/>
      <c r="AD39" s="153"/>
      <c r="AE39" s="153"/>
      <c r="AF39" s="153"/>
    </row>
    <row r="40" spans="2:32" ht="3.75" customHeight="1"/>
    <row r="41" spans="2:32">
      <c r="B41" s="256" t="s">
        <v>1277</v>
      </c>
    </row>
    <row r="43" spans="2:32" ht="12.75" customHeight="1">
      <c r="B43" s="301" t="s">
        <v>1090</v>
      </c>
      <c r="C43" s="199"/>
      <c r="D43" s="199"/>
      <c r="F43" s="199"/>
      <c r="I43" s="199"/>
      <c r="J43" s="199"/>
    </row>
    <row r="44" spans="2:32" ht="12.75" customHeight="1">
      <c r="B44" s="242" t="s">
        <v>1089</v>
      </c>
    </row>
    <row r="54" spans="42:42">
      <c r="AP54" s="42" t="b">
        <v>0</v>
      </c>
    </row>
  </sheetData>
  <sheetProtection algorithmName="SHA-512" hashValue="UMVlZPGPEWIPi36R5aME6U2PtdvRcRD7HU9296cD6wb7n8DqVt5d7j0pP0yVj0OPSH+2xH1Iu/c/4p/VrMsnbg==" saltValue="jO8S19Sl7TeV5CpMLDEktA==" spinCount="100000" sheet="1" objects="1" scenarios="1"/>
  <mergeCells count="148">
    <mergeCell ref="Y6:Z6"/>
    <mergeCell ref="AA6:AB6"/>
    <mergeCell ref="R35:S35"/>
    <mergeCell ref="T35:U35"/>
    <mergeCell ref="E37:F37"/>
    <mergeCell ref="I37:L37"/>
    <mergeCell ref="E36:F36"/>
    <mergeCell ref="I36:L36"/>
    <mergeCell ref="C35:D35"/>
    <mergeCell ref="E35:F35"/>
    <mergeCell ref="I35:N35"/>
    <mergeCell ref="Q7:T7"/>
    <mergeCell ref="Q8:T8"/>
    <mergeCell ref="Q9:T9"/>
    <mergeCell ref="L6:L7"/>
    <mergeCell ref="C29:G30"/>
    <mergeCell ref="C31:G32"/>
    <mergeCell ref="C21:C22"/>
    <mergeCell ref="D21:D22"/>
    <mergeCell ref="C23:C24"/>
    <mergeCell ref="D23:D24"/>
    <mergeCell ref="C25:C26"/>
    <mergeCell ref="D25:D26"/>
    <mergeCell ref="H31:J32"/>
    <mergeCell ref="B2:R2"/>
    <mergeCell ref="A3:A12"/>
    <mergeCell ref="H12:J12"/>
    <mergeCell ref="K12:M12"/>
    <mergeCell ref="X3:X10"/>
    <mergeCell ref="U2:W2"/>
    <mergeCell ref="Q3:W4"/>
    <mergeCell ref="G6:G7"/>
    <mergeCell ref="J6:J7"/>
    <mergeCell ref="M6:M7"/>
    <mergeCell ref="E6:E7"/>
    <mergeCell ref="D4:M4"/>
    <mergeCell ref="D5:M5"/>
    <mergeCell ref="F3:H3"/>
    <mergeCell ref="I3:L3"/>
    <mergeCell ref="B10:P10"/>
    <mergeCell ref="B3:C4"/>
    <mergeCell ref="B5:C5"/>
    <mergeCell ref="B6:C7"/>
    <mergeCell ref="N3:P4"/>
    <mergeCell ref="N5:P9"/>
    <mergeCell ref="B8:C9"/>
    <mergeCell ref="F6:F7"/>
    <mergeCell ref="I6:I7"/>
    <mergeCell ref="Q5:T5"/>
    <mergeCell ref="V5:W5"/>
    <mergeCell ref="Q6:T6"/>
    <mergeCell ref="B11:B33"/>
    <mergeCell ref="C11:C12"/>
    <mergeCell ref="D11:D12"/>
    <mergeCell ref="E11:G12"/>
    <mergeCell ref="E13:G13"/>
    <mergeCell ref="D27:D28"/>
    <mergeCell ref="E27:G28"/>
    <mergeCell ref="H29:J30"/>
    <mergeCell ref="K27:M28"/>
    <mergeCell ref="E14:G14"/>
    <mergeCell ref="E15:G15"/>
    <mergeCell ref="E16:G16"/>
    <mergeCell ref="E17:G17"/>
    <mergeCell ref="E18:G18"/>
    <mergeCell ref="E19:G19"/>
    <mergeCell ref="E20:G20"/>
    <mergeCell ref="C33:G33"/>
    <mergeCell ref="H13:I13"/>
    <mergeCell ref="H14:I14"/>
    <mergeCell ref="H15:I15"/>
    <mergeCell ref="H16:I16"/>
    <mergeCell ref="H21:I22"/>
    <mergeCell ref="C27:C28"/>
    <mergeCell ref="E21:G22"/>
    <mergeCell ref="E23:G24"/>
    <mergeCell ref="E25:G26"/>
    <mergeCell ref="H27:I28"/>
    <mergeCell ref="H17:I17"/>
    <mergeCell ref="H18:I18"/>
    <mergeCell ref="H19:I19"/>
    <mergeCell ref="H20:I20"/>
    <mergeCell ref="K23:L24"/>
    <mergeCell ref="K25:L26"/>
    <mergeCell ref="K19:L19"/>
    <mergeCell ref="K20:L20"/>
    <mergeCell ref="N13:O13"/>
    <mergeCell ref="N14:O14"/>
    <mergeCell ref="N15:O15"/>
    <mergeCell ref="N16:O16"/>
    <mergeCell ref="N17:O17"/>
    <mergeCell ref="N18:O18"/>
    <mergeCell ref="N19:O19"/>
    <mergeCell ref="N20:O20"/>
    <mergeCell ref="K13:L13"/>
    <mergeCell ref="K14:L14"/>
    <mergeCell ref="K15:L15"/>
    <mergeCell ref="K16:L16"/>
    <mergeCell ref="K17:L17"/>
    <mergeCell ref="K18:L18"/>
    <mergeCell ref="R10:W10"/>
    <mergeCell ref="S11:U12"/>
    <mergeCell ref="V11:W13"/>
    <mergeCell ref="V14:W14"/>
    <mergeCell ref="V15:W15"/>
    <mergeCell ref="R16:T16"/>
    <mergeCell ref="U16:W16"/>
    <mergeCell ref="L29:M30"/>
    <mergeCell ref="L31:M32"/>
    <mergeCell ref="Q10:Q15"/>
    <mergeCell ref="R11:R13"/>
    <mergeCell ref="R14:R15"/>
    <mergeCell ref="Q16:Q17"/>
    <mergeCell ref="Q19:Q27"/>
    <mergeCell ref="Q28:S29"/>
    <mergeCell ref="N21:O22"/>
    <mergeCell ref="N23:O24"/>
    <mergeCell ref="N25:O26"/>
    <mergeCell ref="O29:P29"/>
    <mergeCell ref="O31:P31"/>
    <mergeCell ref="Q30:W33"/>
    <mergeCell ref="Q18:W18"/>
    <mergeCell ref="N27:P28"/>
    <mergeCell ref="N12:P12"/>
    <mergeCell ref="L33:M33"/>
    <mergeCell ref="I33:J33"/>
    <mergeCell ref="N33:P33"/>
    <mergeCell ref="H23:I24"/>
    <mergeCell ref="H25:I26"/>
    <mergeCell ref="Y14:AA14"/>
    <mergeCell ref="Y16:AA16"/>
    <mergeCell ref="R24:S24"/>
    <mergeCell ref="R26:S26"/>
    <mergeCell ref="R27:S27"/>
    <mergeCell ref="T28:W29"/>
    <mergeCell ref="U27:V27"/>
    <mergeCell ref="V21:W22"/>
    <mergeCell ref="T21:T22"/>
    <mergeCell ref="T23:T24"/>
    <mergeCell ref="V23:W24"/>
    <mergeCell ref="T25:U26"/>
    <mergeCell ref="R17:W17"/>
    <mergeCell ref="R19:S19"/>
    <mergeCell ref="T19:W19"/>
    <mergeCell ref="R20:S20"/>
    <mergeCell ref="T20:W20"/>
    <mergeCell ref="S21:S22"/>
    <mergeCell ref="K21:L22"/>
  </mergeCells>
  <phoneticPr fontId="2"/>
  <dataValidations count="10">
    <dataValidation imeMode="on" allowBlank="1" showInputMessage="1" showErrorMessage="1" sqref="Q3:W4 D4:M5 Q6:T9 C14:G26 C13 E13:G13 T20:W20 U27:V27"/>
    <dataValidation imeMode="off" allowBlank="1" showInputMessage="1" showErrorMessage="1" sqref="I3:L3 U2:W2 K13:L26 L29:M32 H13:I28"/>
    <dataValidation type="list" allowBlank="1" showInputMessage="1" showErrorMessage="1" sqref="E8:E9">
      <formula1>$AC$3:$AC$4</formula1>
    </dataValidation>
    <dataValidation type="list" allowBlank="1" showInputMessage="1" showErrorMessage="1" sqref="I6:I9">
      <formula1>$AC$5:$AC$16</formula1>
    </dataValidation>
    <dataValidation type="list" allowBlank="1" showInputMessage="1" showErrorMessage="1" sqref="L6:L9">
      <formula1>$AC$5:$AC$35</formula1>
    </dataValidation>
    <dataValidation type="list" allowBlank="1" showInputMessage="1" showErrorMessage="1" sqref="C35:D35">
      <formula1>$AD$3:$AD$5</formula1>
    </dataValidation>
    <dataValidation type="list" allowBlank="1" showInputMessage="1" showErrorMessage="1" sqref="I35:L35">
      <formula1>$AD$6:$AD$8</formula1>
    </dataValidation>
    <dataValidation type="decimal" imeMode="off" operator="greaterThanOrEqual" allowBlank="1" showErrorMessage="1" error="（各人の株式数＋自己株式数）の合計株式数より小さい数字は入れられません。" sqref="I33:J33">
      <formula1>SUM(H13:I28)</formula1>
    </dataValidation>
    <dataValidation type="decimal" operator="greaterThanOrEqual" allowBlank="1" showErrorMessage="1" error="各人の議決権数の合計数より小さい数字は入れられません。" sqref="L33:M33">
      <formula1>SUM(K13:L26)</formula1>
    </dataValidation>
    <dataValidation type="list" allowBlank="1" showErrorMessage="1" sqref="F6:F7">
      <formula1>$AD$10:$AD$15</formula1>
    </dataValidation>
  </dataValidations>
  <hyperlinks>
    <hyperlink ref="B44" r:id="rId1"/>
  </hyperlinks>
  <pageMargins left="0.59055118110236227" right="0.19685039370078741" top="0.69" bottom="0.31" header="0.31496062992125984" footer="0.31496062992125984"/>
  <pageSetup paperSize="9" scale="95"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2055" r:id="rId5" name="Check Box 7">
              <controlPr defaultSize="0" autoFill="0" autoLine="0" autoPict="0">
                <anchor moveWithCells="1">
                  <from>
                    <xdr:col>25</xdr:col>
                    <xdr:colOff>180975</xdr:colOff>
                    <xdr:row>16</xdr:row>
                    <xdr:rowOff>142875</xdr:rowOff>
                  </from>
                  <to>
                    <xdr:col>25</xdr:col>
                    <xdr:colOff>504825</xdr:colOff>
                    <xdr:row>16</xdr:row>
                    <xdr:rowOff>352425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0" t="s">
        <v>289</v>
      </c>
      <c r="C2" s="30" t="s">
        <v>91</v>
      </c>
      <c r="D2" s="30" t="s">
        <v>92</v>
      </c>
      <c r="E2" s="30" t="s">
        <v>93</v>
      </c>
      <c r="F2" s="30" t="s">
        <v>94</v>
      </c>
      <c r="G2" s="30" t="s">
        <v>95</v>
      </c>
      <c r="H2" s="30" t="s">
        <v>96</v>
      </c>
      <c r="I2" s="30" t="s">
        <v>97</v>
      </c>
      <c r="J2" s="30" t="s">
        <v>98</v>
      </c>
      <c r="K2" s="30" t="s">
        <v>99</v>
      </c>
      <c r="L2" s="30" t="s">
        <v>100</v>
      </c>
      <c r="M2" s="30"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302</v>
      </c>
      <c r="C4" s="9">
        <v>303</v>
      </c>
      <c r="D4" s="9">
        <v>304</v>
      </c>
      <c r="E4" s="9">
        <v>305</v>
      </c>
      <c r="F4" s="9">
        <v>305</v>
      </c>
      <c r="G4" s="9">
        <v>304</v>
      </c>
      <c r="H4" s="9">
        <v>304</v>
      </c>
      <c r="I4" s="9">
        <v>302</v>
      </c>
      <c r="J4" s="9">
        <v>301</v>
      </c>
      <c r="K4" s="9">
        <v>300</v>
      </c>
      <c r="L4" s="9">
        <v>299</v>
      </c>
      <c r="M4" s="9">
        <v>298</v>
      </c>
      <c r="N4" s="6" t="s">
        <v>282</v>
      </c>
    </row>
    <row r="5" spans="1:14" ht="16.5" customHeight="1">
      <c r="A5" s="14">
        <v>2</v>
      </c>
      <c r="B5" s="8">
        <v>281</v>
      </c>
      <c r="C5" s="8">
        <v>282</v>
      </c>
      <c r="D5" s="11">
        <v>282</v>
      </c>
      <c r="E5" s="11">
        <v>283</v>
      </c>
      <c r="F5" s="11">
        <v>283</v>
      </c>
      <c r="G5" s="11">
        <v>282</v>
      </c>
      <c r="H5" s="11">
        <v>281</v>
      </c>
      <c r="I5" s="11">
        <v>279</v>
      </c>
      <c r="J5" s="11">
        <v>278</v>
      </c>
      <c r="K5" s="11">
        <v>276</v>
      </c>
      <c r="L5" s="11">
        <v>275</v>
      </c>
      <c r="M5" s="11">
        <v>274</v>
      </c>
      <c r="N5" s="6" t="s">
        <v>101</v>
      </c>
    </row>
    <row r="6" spans="1:14" ht="16.5" customHeight="1">
      <c r="A6" s="10">
        <v>3</v>
      </c>
      <c r="B6" s="8">
        <v>297</v>
      </c>
      <c r="C6" s="8">
        <v>296</v>
      </c>
      <c r="D6" s="11">
        <v>296</v>
      </c>
      <c r="E6" s="11">
        <v>296</v>
      </c>
      <c r="F6" s="31">
        <v>295</v>
      </c>
      <c r="G6" s="31">
        <v>293</v>
      </c>
      <c r="H6" s="11">
        <v>290</v>
      </c>
      <c r="I6" s="11">
        <v>287</v>
      </c>
      <c r="J6" s="11">
        <v>284</v>
      </c>
      <c r="K6" s="11">
        <v>281</v>
      </c>
      <c r="L6" s="11">
        <v>280</v>
      </c>
      <c r="M6" s="11">
        <v>279</v>
      </c>
      <c r="N6" s="6" t="s">
        <v>238</v>
      </c>
    </row>
    <row r="7" spans="1:14" ht="16.5" customHeight="1">
      <c r="A7" s="10">
        <v>4</v>
      </c>
      <c r="B7" s="8">
        <v>277</v>
      </c>
      <c r="C7" s="8">
        <v>278</v>
      </c>
      <c r="D7" s="11">
        <v>279</v>
      </c>
      <c r="E7" s="11">
        <v>280</v>
      </c>
      <c r="F7" s="31">
        <v>280</v>
      </c>
      <c r="G7" s="31">
        <v>279</v>
      </c>
      <c r="H7" s="11">
        <v>279</v>
      </c>
      <c r="I7" s="11">
        <v>277</v>
      </c>
      <c r="J7" s="11">
        <v>276</v>
      </c>
      <c r="K7" s="11">
        <v>275</v>
      </c>
      <c r="L7" s="11">
        <v>274</v>
      </c>
      <c r="M7" s="11">
        <v>273</v>
      </c>
      <c r="N7" s="6" t="s">
        <v>102</v>
      </c>
    </row>
    <row r="8" spans="1:14" ht="16.5" customHeight="1">
      <c r="A8" s="10">
        <v>5</v>
      </c>
      <c r="B8" s="8">
        <v>337</v>
      </c>
      <c r="C8" s="8">
        <v>338</v>
      </c>
      <c r="D8" s="11">
        <v>337</v>
      </c>
      <c r="E8" s="11">
        <v>337</v>
      </c>
      <c r="F8" s="31">
        <v>336</v>
      </c>
      <c r="G8" s="31">
        <v>335</v>
      </c>
      <c r="H8" s="11">
        <v>334</v>
      </c>
      <c r="I8" s="11">
        <v>333</v>
      </c>
      <c r="J8" s="11">
        <v>331</v>
      </c>
      <c r="K8" s="11">
        <v>329</v>
      </c>
      <c r="L8" s="11">
        <v>326</v>
      </c>
      <c r="M8" s="11">
        <v>322</v>
      </c>
      <c r="N8" s="6" t="s">
        <v>103</v>
      </c>
    </row>
    <row r="9" spans="1:14" ht="16.5" customHeight="1">
      <c r="A9" s="10">
        <v>6</v>
      </c>
      <c r="B9" s="8">
        <v>335</v>
      </c>
      <c r="C9" s="8">
        <v>337</v>
      </c>
      <c r="D9" s="11">
        <v>338</v>
      </c>
      <c r="E9" s="11">
        <v>340</v>
      </c>
      <c r="F9" s="31">
        <v>341</v>
      </c>
      <c r="G9" s="31">
        <v>342</v>
      </c>
      <c r="H9" s="11">
        <v>342</v>
      </c>
      <c r="I9" s="11">
        <v>341</v>
      </c>
      <c r="J9" s="11">
        <v>341</v>
      </c>
      <c r="K9" s="11">
        <v>341</v>
      </c>
      <c r="L9" s="11">
        <v>341</v>
      </c>
      <c r="M9" s="11">
        <v>341</v>
      </c>
      <c r="N9" s="6" t="s">
        <v>104</v>
      </c>
    </row>
    <row r="10" spans="1:14" ht="16.5" customHeight="1">
      <c r="A10" s="10">
        <v>7</v>
      </c>
      <c r="B10" s="8">
        <v>285</v>
      </c>
      <c r="C10" s="8">
        <v>287</v>
      </c>
      <c r="D10" s="11">
        <v>288</v>
      </c>
      <c r="E10" s="11">
        <v>289</v>
      </c>
      <c r="F10" s="31">
        <v>289</v>
      </c>
      <c r="G10" s="31">
        <v>288</v>
      </c>
      <c r="H10" s="11">
        <v>287</v>
      </c>
      <c r="I10" s="11">
        <v>285</v>
      </c>
      <c r="J10" s="11">
        <v>284</v>
      </c>
      <c r="K10" s="11">
        <v>283</v>
      </c>
      <c r="L10" s="11">
        <v>281</v>
      </c>
      <c r="M10" s="11">
        <v>280</v>
      </c>
      <c r="N10" s="6" t="s">
        <v>105</v>
      </c>
    </row>
    <row r="11" spans="1:14" ht="16.5" customHeight="1">
      <c r="A11" s="10">
        <v>8</v>
      </c>
      <c r="B11" s="8">
        <v>217</v>
      </c>
      <c r="C11" s="8">
        <v>219</v>
      </c>
      <c r="D11" s="11">
        <v>222</v>
      </c>
      <c r="E11" s="11">
        <v>224</v>
      </c>
      <c r="F11" s="31">
        <v>226</v>
      </c>
      <c r="G11" s="31">
        <v>229</v>
      </c>
      <c r="H11" s="11">
        <v>231</v>
      </c>
      <c r="I11" s="11">
        <v>232</v>
      </c>
      <c r="J11" s="11">
        <v>235</v>
      </c>
      <c r="K11" s="11">
        <v>238</v>
      </c>
      <c r="L11" s="11">
        <v>240</v>
      </c>
      <c r="M11" s="11">
        <v>243</v>
      </c>
      <c r="N11" s="6" t="s">
        <v>106</v>
      </c>
    </row>
    <row r="12" spans="1:14" ht="16.5" customHeight="1">
      <c r="A12" s="10">
        <v>9</v>
      </c>
      <c r="B12" s="8">
        <v>386</v>
      </c>
      <c r="C12" s="8">
        <v>388</v>
      </c>
      <c r="D12" s="11">
        <v>390</v>
      </c>
      <c r="E12" s="11">
        <v>392</v>
      </c>
      <c r="F12" s="31">
        <v>394</v>
      </c>
      <c r="G12" s="31">
        <v>394</v>
      </c>
      <c r="H12" s="11">
        <v>395</v>
      </c>
      <c r="I12" s="11">
        <v>395</v>
      </c>
      <c r="J12" s="11">
        <v>395</v>
      </c>
      <c r="K12" s="11">
        <v>394</v>
      </c>
      <c r="L12" s="11">
        <v>395</v>
      </c>
      <c r="M12" s="11">
        <v>395</v>
      </c>
      <c r="N12" s="6" t="s">
        <v>107</v>
      </c>
    </row>
    <row r="13" spans="1:14" ht="16.5" customHeight="1">
      <c r="A13" s="13">
        <v>10</v>
      </c>
      <c r="B13" s="9">
        <v>335</v>
      </c>
      <c r="C13" s="9">
        <v>336</v>
      </c>
      <c r="D13" s="9">
        <v>337</v>
      </c>
      <c r="E13" s="9">
        <v>338</v>
      </c>
      <c r="F13" s="32">
        <v>338</v>
      </c>
      <c r="G13" s="32">
        <v>338</v>
      </c>
      <c r="H13" s="9">
        <v>337</v>
      </c>
      <c r="I13" s="9">
        <v>336</v>
      </c>
      <c r="J13" s="9">
        <v>335</v>
      </c>
      <c r="K13" s="9">
        <v>333</v>
      </c>
      <c r="L13" s="9">
        <v>332</v>
      </c>
      <c r="M13" s="9">
        <v>331</v>
      </c>
      <c r="N13" s="6" t="s">
        <v>108</v>
      </c>
    </row>
    <row r="14" spans="1:14" ht="16.5" customHeight="1">
      <c r="A14" s="14">
        <v>11</v>
      </c>
      <c r="B14" s="11">
        <v>478</v>
      </c>
      <c r="C14" s="11">
        <v>479</v>
      </c>
      <c r="D14" s="11">
        <v>479</v>
      </c>
      <c r="E14" s="11">
        <v>480</v>
      </c>
      <c r="F14" s="31">
        <v>480</v>
      </c>
      <c r="G14" s="31">
        <v>478</v>
      </c>
      <c r="H14" s="11">
        <v>477</v>
      </c>
      <c r="I14" s="11">
        <v>475</v>
      </c>
      <c r="J14" s="11">
        <v>474</v>
      </c>
      <c r="K14" s="11">
        <v>473</v>
      </c>
      <c r="L14" s="11">
        <v>471</v>
      </c>
      <c r="M14" s="11">
        <v>468</v>
      </c>
      <c r="N14" s="6" t="s">
        <v>109</v>
      </c>
    </row>
    <row r="15" spans="1:14" ht="16.5" customHeight="1">
      <c r="A15" s="10">
        <v>12</v>
      </c>
      <c r="B15" s="11">
        <v>599</v>
      </c>
      <c r="C15" s="11">
        <v>600</v>
      </c>
      <c r="D15" s="11">
        <v>600</v>
      </c>
      <c r="E15" s="11">
        <v>600</v>
      </c>
      <c r="F15" s="31">
        <v>598</v>
      </c>
      <c r="G15" s="31">
        <v>594</v>
      </c>
      <c r="H15" s="11">
        <v>590</v>
      </c>
      <c r="I15" s="11">
        <v>585</v>
      </c>
      <c r="J15" s="11">
        <v>581</v>
      </c>
      <c r="K15" s="11">
        <v>575</v>
      </c>
      <c r="L15" s="11">
        <v>569</v>
      </c>
      <c r="M15" s="11">
        <v>563</v>
      </c>
      <c r="N15" s="6" t="s">
        <v>110</v>
      </c>
    </row>
    <row r="16" spans="1:14" ht="16.5" customHeight="1">
      <c r="A16" s="10">
        <v>13</v>
      </c>
      <c r="B16" s="11">
        <v>556</v>
      </c>
      <c r="C16" s="11">
        <v>558</v>
      </c>
      <c r="D16" s="11">
        <v>558</v>
      </c>
      <c r="E16" s="11">
        <v>558</v>
      </c>
      <c r="F16" s="31">
        <v>559</v>
      </c>
      <c r="G16" s="31">
        <v>557</v>
      </c>
      <c r="H16" s="11">
        <v>557</v>
      </c>
      <c r="I16" s="11">
        <v>559</v>
      </c>
      <c r="J16" s="11">
        <v>562</v>
      </c>
      <c r="K16" s="11">
        <v>564</v>
      </c>
      <c r="L16" s="11">
        <v>567</v>
      </c>
      <c r="M16" s="11">
        <v>567</v>
      </c>
      <c r="N16" s="6" t="s">
        <v>111</v>
      </c>
    </row>
    <row r="17" spans="1:14" ht="16.5" customHeight="1">
      <c r="A17" s="10">
        <v>14</v>
      </c>
      <c r="B17" s="11">
        <v>419</v>
      </c>
      <c r="C17" s="11">
        <v>421</v>
      </c>
      <c r="D17" s="11">
        <v>421</v>
      </c>
      <c r="E17" s="11">
        <v>422</v>
      </c>
      <c r="F17" s="31">
        <v>422</v>
      </c>
      <c r="G17" s="31">
        <v>421</v>
      </c>
      <c r="H17" s="11">
        <v>420</v>
      </c>
      <c r="I17" s="11">
        <v>419</v>
      </c>
      <c r="J17" s="11">
        <v>418</v>
      </c>
      <c r="K17" s="11">
        <v>416</v>
      </c>
      <c r="L17" s="11">
        <v>415</v>
      </c>
      <c r="M17" s="11">
        <v>412</v>
      </c>
      <c r="N17" s="6" t="s">
        <v>112</v>
      </c>
    </row>
    <row r="18" spans="1:14" ht="16.5" customHeight="1">
      <c r="A18" s="10">
        <v>15</v>
      </c>
      <c r="B18" s="11">
        <v>378</v>
      </c>
      <c r="C18" s="11">
        <v>380</v>
      </c>
      <c r="D18" s="11">
        <v>381</v>
      </c>
      <c r="E18" s="11">
        <v>381</v>
      </c>
      <c r="F18" s="31">
        <v>381</v>
      </c>
      <c r="G18" s="31">
        <v>380</v>
      </c>
      <c r="H18" s="11">
        <v>379</v>
      </c>
      <c r="I18" s="11">
        <v>378</v>
      </c>
      <c r="J18" s="11">
        <v>377</v>
      </c>
      <c r="K18" s="11">
        <v>375</v>
      </c>
      <c r="L18" s="11">
        <v>374</v>
      </c>
      <c r="M18" s="11">
        <v>372</v>
      </c>
      <c r="N18" s="6" t="s">
        <v>113</v>
      </c>
    </row>
    <row r="19" spans="1:14" ht="16.5" customHeight="1">
      <c r="A19" s="10">
        <v>16</v>
      </c>
      <c r="B19" s="11">
        <v>241</v>
      </c>
      <c r="C19" s="11">
        <v>244</v>
      </c>
      <c r="D19" s="11">
        <v>247</v>
      </c>
      <c r="E19" s="11">
        <v>251</v>
      </c>
      <c r="F19" s="31">
        <v>254</v>
      </c>
      <c r="G19" s="31">
        <v>255</v>
      </c>
      <c r="H19" s="11">
        <v>257</v>
      </c>
      <c r="I19" s="11">
        <v>257</v>
      </c>
      <c r="J19" s="11">
        <v>258</v>
      </c>
      <c r="K19" s="11">
        <v>259</v>
      </c>
      <c r="L19" s="11">
        <v>260</v>
      </c>
      <c r="M19" s="11">
        <v>262</v>
      </c>
      <c r="N19" s="6" t="s">
        <v>114</v>
      </c>
    </row>
    <row r="20" spans="1:14" ht="16.5" customHeight="1">
      <c r="A20" s="10">
        <v>17</v>
      </c>
      <c r="B20" s="11">
        <v>160</v>
      </c>
      <c r="C20" s="11">
        <v>161</v>
      </c>
      <c r="D20" s="11">
        <v>161</v>
      </c>
      <c r="E20" s="11">
        <v>162</v>
      </c>
      <c r="F20" s="31">
        <v>162</v>
      </c>
      <c r="G20" s="31">
        <v>161</v>
      </c>
      <c r="H20" s="11">
        <v>161</v>
      </c>
      <c r="I20" s="11">
        <v>160</v>
      </c>
      <c r="J20" s="11">
        <v>160</v>
      </c>
      <c r="K20" s="11">
        <v>159</v>
      </c>
      <c r="L20" s="11">
        <v>159</v>
      </c>
      <c r="M20" s="11">
        <v>158</v>
      </c>
      <c r="N20" s="6" t="s">
        <v>115</v>
      </c>
    </row>
    <row r="21" spans="1:14" ht="16.5" customHeight="1">
      <c r="A21" s="10">
        <v>18</v>
      </c>
      <c r="B21" s="11">
        <v>192</v>
      </c>
      <c r="C21" s="11">
        <v>193</v>
      </c>
      <c r="D21" s="11">
        <v>194</v>
      </c>
      <c r="E21" s="11">
        <v>195</v>
      </c>
      <c r="F21" s="31">
        <v>196</v>
      </c>
      <c r="G21" s="31">
        <v>195</v>
      </c>
      <c r="H21" s="11">
        <v>195</v>
      </c>
      <c r="I21" s="11">
        <v>195</v>
      </c>
      <c r="J21" s="11">
        <v>194</v>
      </c>
      <c r="K21" s="11">
        <v>193</v>
      </c>
      <c r="L21" s="11">
        <v>193</v>
      </c>
      <c r="M21" s="11">
        <v>192</v>
      </c>
      <c r="N21" s="6" t="s">
        <v>116</v>
      </c>
    </row>
    <row r="22" spans="1:14" ht="16.5" customHeight="1">
      <c r="A22" s="10">
        <v>19</v>
      </c>
      <c r="B22" s="11">
        <v>441</v>
      </c>
      <c r="C22" s="11">
        <v>444</v>
      </c>
      <c r="D22" s="11">
        <v>447</v>
      </c>
      <c r="E22" s="11">
        <v>450</v>
      </c>
      <c r="F22" s="31">
        <v>451</v>
      </c>
      <c r="G22" s="31">
        <v>452</v>
      </c>
      <c r="H22" s="11">
        <v>453</v>
      </c>
      <c r="I22" s="11">
        <v>453</v>
      </c>
      <c r="J22" s="11">
        <v>453</v>
      </c>
      <c r="K22" s="11">
        <v>453</v>
      </c>
      <c r="L22" s="11">
        <v>453</v>
      </c>
      <c r="M22" s="11">
        <v>454</v>
      </c>
      <c r="N22" s="6" t="s">
        <v>117</v>
      </c>
    </row>
    <row r="23" spans="1:14" ht="16.5" customHeight="1">
      <c r="A23" s="10">
        <v>20</v>
      </c>
      <c r="B23" s="11">
        <v>252</v>
      </c>
      <c r="C23" s="11">
        <v>251</v>
      </c>
      <c r="D23" s="11">
        <v>250</v>
      </c>
      <c r="E23" s="11">
        <v>250</v>
      </c>
      <c r="F23" s="31">
        <v>249</v>
      </c>
      <c r="G23" s="31">
        <v>247</v>
      </c>
      <c r="H23" s="11">
        <v>245</v>
      </c>
      <c r="I23" s="11">
        <v>243</v>
      </c>
      <c r="J23" s="11">
        <v>240</v>
      </c>
      <c r="K23" s="11">
        <v>238</v>
      </c>
      <c r="L23" s="11">
        <v>236</v>
      </c>
      <c r="M23" s="11">
        <v>234</v>
      </c>
      <c r="N23" s="6" t="s">
        <v>118</v>
      </c>
    </row>
    <row r="24" spans="1:14" ht="16.5" customHeight="1">
      <c r="A24" s="10">
        <v>21</v>
      </c>
      <c r="B24" s="11">
        <v>319</v>
      </c>
      <c r="C24" s="11">
        <v>319</v>
      </c>
      <c r="D24" s="11">
        <v>318</v>
      </c>
      <c r="E24" s="11">
        <v>318</v>
      </c>
      <c r="F24" s="31">
        <v>316</v>
      </c>
      <c r="G24" s="31">
        <v>315</v>
      </c>
      <c r="H24" s="11">
        <v>313</v>
      </c>
      <c r="I24" s="11">
        <v>311</v>
      </c>
      <c r="J24" s="11">
        <v>309</v>
      </c>
      <c r="K24" s="11">
        <v>307</v>
      </c>
      <c r="L24" s="11">
        <v>305</v>
      </c>
      <c r="M24" s="11">
        <v>304</v>
      </c>
      <c r="N24" s="6" t="s">
        <v>119</v>
      </c>
    </row>
    <row r="25" spans="1:14" ht="16.5" customHeight="1">
      <c r="A25" s="10">
        <v>22</v>
      </c>
      <c r="B25" s="11">
        <v>771</v>
      </c>
      <c r="C25" s="11">
        <v>776</v>
      </c>
      <c r="D25" s="11">
        <v>781</v>
      </c>
      <c r="E25" s="11">
        <v>786</v>
      </c>
      <c r="F25" s="31">
        <v>789</v>
      </c>
      <c r="G25" s="31">
        <v>790</v>
      </c>
      <c r="H25" s="11">
        <v>792</v>
      </c>
      <c r="I25" s="11">
        <v>794</v>
      </c>
      <c r="J25" s="11">
        <v>795</v>
      </c>
      <c r="K25" s="11">
        <v>798</v>
      </c>
      <c r="L25" s="11">
        <v>802</v>
      </c>
      <c r="M25" s="11">
        <v>806</v>
      </c>
      <c r="N25" s="6" t="s">
        <v>120</v>
      </c>
    </row>
    <row r="26" spans="1:14" ht="16.5" customHeight="1">
      <c r="A26" s="10">
        <v>23</v>
      </c>
      <c r="B26" s="11">
        <v>383</v>
      </c>
      <c r="C26" s="11">
        <v>387</v>
      </c>
      <c r="D26" s="11">
        <v>391</v>
      </c>
      <c r="E26" s="11">
        <v>395</v>
      </c>
      <c r="F26" s="31">
        <v>398</v>
      </c>
      <c r="G26" s="31">
        <v>400</v>
      </c>
      <c r="H26" s="11">
        <v>402</v>
      </c>
      <c r="I26" s="11">
        <v>402</v>
      </c>
      <c r="J26" s="11">
        <v>402</v>
      </c>
      <c r="K26" s="11">
        <v>402</v>
      </c>
      <c r="L26" s="11">
        <v>402</v>
      </c>
      <c r="M26" s="11">
        <v>402</v>
      </c>
      <c r="N26" s="6" t="s">
        <v>121</v>
      </c>
    </row>
    <row r="27" spans="1:14" ht="16.5" customHeight="1">
      <c r="A27" s="10">
        <v>24</v>
      </c>
      <c r="B27" s="11">
        <v>236</v>
      </c>
      <c r="C27" s="11">
        <v>237</v>
      </c>
      <c r="D27" s="11">
        <v>238</v>
      </c>
      <c r="E27" s="11">
        <v>239</v>
      </c>
      <c r="F27" s="31">
        <v>240</v>
      </c>
      <c r="G27" s="31">
        <v>239</v>
      </c>
      <c r="H27" s="11">
        <v>238</v>
      </c>
      <c r="I27" s="11">
        <v>237</v>
      </c>
      <c r="J27" s="11">
        <v>236</v>
      </c>
      <c r="K27" s="11">
        <v>234</v>
      </c>
      <c r="L27" s="11">
        <v>232</v>
      </c>
      <c r="M27" s="11">
        <v>230</v>
      </c>
      <c r="N27" s="6" t="s">
        <v>122</v>
      </c>
    </row>
    <row r="28" spans="1:14" ht="16.5" customHeight="1">
      <c r="A28" s="10">
        <v>25</v>
      </c>
      <c r="B28" s="11">
        <v>310</v>
      </c>
      <c r="C28" s="11">
        <v>311</v>
      </c>
      <c r="D28" s="11">
        <v>312</v>
      </c>
      <c r="E28" s="11">
        <v>312</v>
      </c>
      <c r="F28" s="31">
        <v>312</v>
      </c>
      <c r="G28" s="31">
        <v>310</v>
      </c>
      <c r="H28" s="11">
        <v>309</v>
      </c>
      <c r="I28" s="11">
        <v>306</v>
      </c>
      <c r="J28" s="11">
        <v>302</v>
      </c>
      <c r="K28" s="11">
        <v>299</v>
      </c>
      <c r="L28" s="11">
        <v>295</v>
      </c>
      <c r="M28" s="11">
        <v>293</v>
      </c>
      <c r="N28" s="6" t="s">
        <v>123</v>
      </c>
    </row>
    <row r="29" spans="1:14" ht="16.5" customHeight="1">
      <c r="A29" s="10">
        <v>26</v>
      </c>
      <c r="B29" s="11">
        <v>239</v>
      </c>
      <c r="C29" s="11">
        <v>240</v>
      </c>
      <c r="D29" s="11">
        <v>240</v>
      </c>
      <c r="E29" s="11">
        <v>242</v>
      </c>
      <c r="F29" s="31">
        <v>242</v>
      </c>
      <c r="G29" s="31">
        <v>242</v>
      </c>
      <c r="H29" s="11">
        <v>241</v>
      </c>
      <c r="I29" s="11">
        <v>241</v>
      </c>
      <c r="J29" s="11">
        <v>240</v>
      </c>
      <c r="K29" s="11">
        <v>239</v>
      </c>
      <c r="L29" s="11">
        <v>239</v>
      </c>
      <c r="M29" s="11">
        <v>238</v>
      </c>
      <c r="N29" s="6" t="s">
        <v>124</v>
      </c>
    </row>
    <row r="30" spans="1:14" ht="16.5" customHeight="1">
      <c r="A30" s="10">
        <v>27</v>
      </c>
      <c r="B30" s="11">
        <v>239</v>
      </c>
      <c r="C30" s="11">
        <v>239</v>
      </c>
      <c r="D30" s="11">
        <v>238</v>
      </c>
      <c r="E30" s="11">
        <v>239</v>
      </c>
      <c r="F30" s="31">
        <v>238</v>
      </c>
      <c r="G30" s="31">
        <v>237</v>
      </c>
      <c r="H30" s="11">
        <v>236</v>
      </c>
      <c r="I30" s="11">
        <v>235</v>
      </c>
      <c r="J30" s="11">
        <v>235</v>
      </c>
      <c r="K30" s="11">
        <v>235</v>
      </c>
      <c r="L30" s="11">
        <v>236</v>
      </c>
      <c r="M30" s="11">
        <v>237</v>
      </c>
      <c r="N30" s="6" t="s">
        <v>125</v>
      </c>
    </row>
    <row r="31" spans="1:14" ht="16.5" customHeight="1">
      <c r="A31" s="10">
        <v>28</v>
      </c>
      <c r="B31" s="11">
        <v>239</v>
      </c>
      <c r="C31" s="11">
        <v>240</v>
      </c>
      <c r="D31" s="11">
        <v>241</v>
      </c>
      <c r="E31" s="11">
        <v>243</v>
      </c>
      <c r="F31" s="31">
        <v>243</v>
      </c>
      <c r="G31" s="31">
        <v>244</v>
      </c>
      <c r="H31" s="11">
        <v>244</v>
      </c>
      <c r="I31" s="11">
        <v>243</v>
      </c>
      <c r="J31" s="11">
        <v>242</v>
      </c>
      <c r="K31" s="11">
        <v>241</v>
      </c>
      <c r="L31" s="11">
        <v>240</v>
      </c>
      <c r="M31" s="11">
        <v>239</v>
      </c>
      <c r="N31" s="6" t="s">
        <v>126</v>
      </c>
    </row>
    <row r="32" spans="1:14" ht="16.5" customHeight="1">
      <c r="A32" s="10">
        <v>29</v>
      </c>
      <c r="B32" s="11">
        <v>199</v>
      </c>
      <c r="C32" s="11">
        <v>198</v>
      </c>
      <c r="D32" s="11">
        <v>196</v>
      </c>
      <c r="E32" s="11">
        <v>196</v>
      </c>
      <c r="F32" s="31">
        <v>195</v>
      </c>
      <c r="G32" s="31">
        <v>194</v>
      </c>
      <c r="H32" s="11">
        <v>192</v>
      </c>
      <c r="I32" s="11">
        <v>190</v>
      </c>
      <c r="J32" s="11">
        <v>187</v>
      </c>
      <c r="K32" s="11">
        <v>185</v>
      </c>
      <c r="L32" s="11">
        <v>182</v>
      </c>
      <c r="M32" s="11">
        <v>179</v>
      </c>
      <c r="N32" s="6" t="s">
        <v>127</v>
      </c>
    </row>
    <row r="33" spans="1:14" ht="16.5" customHeight="1">
      <c r="A33" s="10">
        <v>30</v>
      </c>
      <c r="B33" s="11">
        <v>234</v>
      </c>
      <c r="C33" s="11">
        <v>235</v>
      </c>
      <c r="D33" s="11">
        <v>235</v>
      </c>
      <c r="E33" s="11">
        <v>235</v>
      </c>
      <c r="F33" s="31">
        <v>235</v>
      </c>
      <c r="G33" s="31">
        <v>234</v>
      </c>
      <c r="H33" s="11">
        <v>233</v>
      </c>
      <c r="I33" s="11">
        <v>231</v>
      </c>
      <c r="J33" s="11">
        <v>229</v>
      </c>
      <c r="K33" s="11">
        <v>227</v>
      </c>
      <c r="L33" s="11">
        <v>225</v>
      </c>
      <c r="M33" s="11">
        <v>224</v>
      </c>
      <c r="N33" s="6" t="s">
        <v>128</v>
      </c>
    </row>
    <row r="34" spans="1:14" ht="16.5" customHeight="1">
      <c r="A34" s="10">
        <v>31</v>
      </c>
      <c r="B34" s="11">
        <v>246</v>
      </c>
      <c r="C34" s="11">
        <v>246</v>
      </c>
      <c r="D34" s="11">
        <v>246</v>
      </c>
      <c r="E34" s="11">
        <v>246</v>
      </c>
      <c r="F34" s="31">
        <v>246</v>
      </c>
      <c r="G34" s="31">
        <v>244</v>
      </c>
      <c r="H34" s="11">
        <v>243</v>
      </c>
      <c r="I34" s="11">
        <v>241</v>
      </c>
      <c r="J34" s="11">
        <v>239</v>
      </c>
      <c r="K34" s="11">
        <v>237</v>
      </c>
      <c r="L34" s="11">
        <v>236</v>
      </c>
      <c r="M34" s="11">
        <v>236</v>
      </c>
      <c r="N34" s="6" t="s">
        <v>129</v>
      </c>
    </row>
    <row r="35" spans="1:14" ht="16.5" customHeight="1">
      <c r="A35" s="10">
        <v>32</v>
      </c>
      <c r="B35" s="11">
        <v>175</v>
      </c>
      <c r="C35" s="11">
        <v>176</v>
      </c>
      <c r="D35" s="11">
        <v>176</v>
      </c>
      <c r="E35" s="11">
        <v>177</v>
      </c>
      <c r="F35" s="31">
        <v>178</v>
      </c>
      <c r="G35" s="31">
        <v>178</v>
      </c>
      <c r="H35" s="11">
        <v>179</v>
      </c>
      <c r="I35" s="11">
        <v>179</v>
      </c>
      <c r="J35" s="11">
        <v>180</v>
      </c>
      <c r="K35" s="11">
        <v>181</v>
      </c>
      <c r="L35" s="11">
        <v>183</v>
      </c>
      <c r="M35" s="11">
        <v>187</v>
      </c>
      <c r="N35" s="6" t="s">
        <v>130</v>
      </c>
    </row>
    <row r="36" spans="1:14" ht="16.5" customHeight="1">
      <c r="A36" s="10">
        <v>33</v>
      </c>
      <c r="B36" s="11">
        <v>277</v>
      </c>
      <c r="C36" s="11">
        <v>277</v>
      </c>
      <c r="D36" s="11">
        <v>276</v>
      </c>
      <c r="E36" s="11">
        <v>276</v>
      </c>
      <c r="F36" s="31">
        <v>275</v>
      </c>
      <c r="G36" s="31">
        <v>273</v>
      </c>
      <c r="H36" s="11">
        <v>270</v>
      </c>
      <c r="I36" s="11">
        <v>267</v>
      </c>
      <c r="J36" s="11">
        <v>264</v>
      </c>
      <c r="K36" s="11">
        <v>261</v>
      </c>
      <c r="L36" s="11">
        <v>259</v>
      </c>
      <c r="M36" s="11">
        <v>256</v>
      </c>
      <c r="N36" s="6" t="s">
        <v>131</v>
      </c>
    </row>
    <row r="37" spans="1:14" ht="16.5" customHeight="1">
      <c r="A37" s="10">
        <v>34</v>
      </c>
      <c r="B37" s="11">
        <v>334</v>
      </c>
      <c r="C37" s="11">
        <v>335</v>
      </c>
      <c r="D37" s="8">
        <v>336</v>
      </c>
      <c r="E37" s="8">
        <v>338</v>
      </c>
      <c r="F37" s="31">
        <v>338</v>
      </c>
      <c r="G37" s="31">
        <v>339</v>
      </c>
      <c r="H37" s="11">
        <v>339</v>
      </c>
      <c r="I37" s="11">
        <v>338</v>
      </c>
      <c r="J37" s="11">
        <v>337</v>
      </c>
      <c r="K37" s="11">
        <v>336</v>
      </c>
      <c r="L37" s="11">
        <v>334</v>
      </c>
      <c r="M37" s="11">
        <v>333</v>
      </c>
      <c r="N37" s="6" t="s">
        <v>132</v>
      </c>
    </row>
    <row r="38" spans="1:14" ht="16.5" customHeight="1">
      <c r="A38" s="10">
        <v>35</v>
      </c>
      <c r="B38" s="11">
        <v>345</v>
      </c>
      <c r="C38" s="11">
        <v>346</v>
      </c>
      <c r="D38" s="11">
        <v>347</v>
      </c>
      <c r="E38" s="11">
        <v>348</v>
      </c>
      <c r="F38" s="31">
        <v>348</v>
      </c>
      <c r="G38" s="31">
        <v>347</v>
      </c>
      <c r="H38" s="11">
        <v>346</v>
      </c>
      <c r="I38" s="11">
        <v>344</v>
      </c>
      <c r="J38" s="11">
        <v>342</v>
      </c>
      <c r="K38" s="11">
        <v>340</v>
      </c>
      <c r="L38" s="11">
        <v>338</v>
      </c>
      <c r="M38" s="11">
        <v>336</v>
      </c>
      <c r="N38" s="6" t="s">
        <v>133</v>
      </c>
    </row>
    <row r="39" spans="1:14" ht="16.5" customHeight="1">
      <c r="A39" s="10">
        <v>36</v>
      </c>
      <c r="B39" s="11">
        <v>267</v>
      </c>
      <c r="C39" s="11">
        <v>269</v>
      </c>
      <c r="D39" s="11">
        <v>271</v>
      </c>
      <c r="E39" s="11">
        <v>274</v>
      </c>
      <c r="F39" s="31">
        <v>275</v>
      </c>
      <c r="G39" s="31">
        <v>275</v>
      </c>
      <c r="H39" s="11">
        <v>276</v>
      </c>
      <c r="I39" s="11">
        <v>275</v>
      </c>
      <c r="J39" s="11">
        <v>274</v>
      </c>
      <c r="K39" s="11">
        <v>273</v>
      </c>
      <c r="L39" s="11">
        <v>272</v>
      </c>
      <c r="M39" s="11">
        <v>270</v>
      </c>
      <c r="N39" s="6" t="s">
        <v>134</v>
      </c>
    </row>
    <row r="40" spans="1:14" ht="16.5" customHeight="1">
      <c r="A40" s="10">
        <v>37</v>
      </c>
      <c r="B40" s="11">
        <v>372</v>
      </c>
      <c r="C40" s="11">
        <v>372</v>
      </c>
      <c r="D40" s="11">
        <v>372</v>
      </c>
      <c r="E40" s="11">
        <v>374</v>
      </c>
      <c r="F40" s="31">
        <v>373</v>
      </c>
      <c r="G40" s="31">
        <v>371</v>
      </c>
      <c r="H40" s="11">
        <v>369</v>
      </c>
      <c r="I40" s="11">
        <v>367</v>
      </c>
      <c r="J40" s="11">
        <v>365</v>
      </c>
      <c r="K40" s="11">
        <v>363</v>
      </c>
      <c r="L40" s="11">
        <v>360</v>
      </c>
      <c r="M40" s="11">
        <v>357</v>
      </c>
      <c r="N40" s="6" t="s">
        <v>135</v>
      </c>
    </row>
    <row r="41" spans="1:14" ht="16.5" customHeight="1">
      <c r="A41" s="10">
        <v>38</v>
      </c>
      <c r="B41" s="11">
        <v>299</v>
      </c>
      <c r="C41" s="11">
        <v>301</v>
      </c>
      <c r="D41" s="11">
        <v>302</v>
      </c>
      <c r="E41" s="11">
        <v>304</v>
      </c>
      <c r="F41" s="31">
        <v>304</v>
      </c>
      <c r="G41" s="31">
        <v>304</v>
      </c>
      <c r="H41" s="11">
        <v>304</v>
      </c>
      <c r="I41" s="11">
        <v>304</v>
      </c>
      <c r="J41" s="11">
        <v>304</v>
      </c>
      <c r="K41" s="11">
        <v>303</v>
      </c>
      <c r="L41" s="11">
        <v>303</v>
      </c>
      <c r="M41" s="11">
        <v>304</v>
      </c>
      <c r="N41" s="6" t="s">
        <v>136</v>
      </c>
    </row>
    <row r="42" spans="1:14" ht="16.5" customHeight="1">
      <c r="A42" s="10">
        <v>39</v>
      </c>
      <c r="B42" s="11">
        <v>306</v>
      </c>
      <c r="C42" s="11">
        <v>307</v>
      </c>
      <c r="D42" s="11">
        <v>309</v>
      </c>
      <c r="E42" s="11">
        <v>311</v>
      </c>
      <c r="F42" s="31">
        <v>311</v>
      </c>
      <c r="G42" s="31">
        <v>311</v>
      </c>
      <c r="H42" s="11">
        <v>310</v>
      </c>
      <c r="I42" s="11">
        <v>309</v>
      </c>
      <c r="J42" s="11">
        <v>307</v>
      </c>
      <c r="K42" s="11">
        <v>306</v>
      </c>
      <c r="L42" s="11">
        <v>304</v>
      </c>
      <c r="M42" s="11">
        <v>304</v>
      </c>
      <c r="N42" s="6" t="s">
        <v>137</v>
      </c>
    </row>
    <row r="43" spans="1:14" ht="16.5" customHeight="1">
      <c r="A43" s="10">
        <v>40</v>
      </c>
      <c r="B43" s="11">
        <v>263</v>
      </c>
      <c r="C43" s="11">
        <v>264</v>
      </c>
      <c r="D43" s="11">
        <v>265</v>
      </c>
      <c r="E43" s="11">
        <v>267</v>
      </c>
      <c r="F43" s="31">
        <v>267</v>
      </c>
      <c r="G43" s="31">
        <v>266</v>
      </c>
      <c r="H43" s="11">
        <v>266</v>
      </c>
      <c r="I43" s="11">
        <v>264</v>
      </c>
      <c r="J43" s="11">
        <v>264</v>
      </c>
      <c r="K43" s="11">
        <v>263</v>
      </c>
      <c r="L43" s="11">
        <v>262</v>
      </c>
      <c r="M43" s="11">
        <v>262</v>
      </c>
      <c r="N43" s="6" t="s">
        <v>138</v>
      </c>
    </row>
    <row r="44" spans="1:14" ht="16.5" customHeight="1">
      <c r="A44" s="10">
        <v>41</v>
      </c>
      <c r="B44" s="11">
        <v>131</v>
      </c>
      <c r="C44" s="11">
        <v>132</v>
      </c>
      <c r="D44" s="11">
        <v>132</v>
      </c>
      <c r="E44" s="11">
        <v>132</v>
      </c>
      <c r="F44" s="31">
        <v>131</v>
      </c>
      <c r="G44" s="31">
        <v>131</v>
      </c>
      <c r="H44" s="11">
        <v>130</v>
      </c>
      <c r="I44" s="11">
        <v>128</v>
      </c>
      <c r="J44" s="11">
        <v>126</v>
      </c>
      <c r="K44" s="11">
        <v>123</v>
      </c>
      <c r="L44" s="11">
        <v>121</v>
      </c>
      <c r="M44" s="11">
        <v>119</v>
      </c>
      <c r="N44" s="6" t="s">
        <v>139</v>
      </c>
    </row>
    <row r="45" spans="1:14" ht="16.5" customHeight="1">
      <c r="A45" s="10">
        <v>42</v>
      </c>
      <c r="B45" s="11">
        <v>389</v>
      </c>
      <c r="C45" s="11">
        <v>391</v>
      </c>
      <c r="D45" s="11">
        <v>393</v>
      </c>
      <c r="E45" s="11">
        <v>397</v>
      </c>
      <c r="F45" s="31">
        <v>397</v>
      </c>
      <c r="G45" s="31">
        <v>397</v>
      </c>
      <c r="H45" s="11">
        <v>397</v>
      </c>
      <c r="I45" s="11">
        <v>395</v>
      </c>
      <c r="J45" s="11">
        <v>394</v>
      </c>
      <c r="K45" s="11">
        <v>392</v>
      </c>
      <c r="L45" s="11">
        <v>391</v>
      </c>
      <c r="M45" s="11">
        <v>391</v>
      </c>
      <c r="N45" s="6" t="s">
        <v>140</v>
      </c>
    </row>
    <row r="46" spans="1:14" ht="16.5" customHeight="1">
      <c r="A46" s="10">
        <v>43</v>
      </c>
      <c r="B46" s="11">
        <v>368</v>
      </c>
      <c r="C46" s="11">
        <v>369</v>
      </c>
      <c r="D46" s="11">
        <v>369</v>
      </c>
      <c r="E46" s="11">
        <v>371</v>
      </c>
      <c r="F46" s="31">
        <v>371</v>
      </c>
      <c r="G46" s="31">
        <v>371</v>
      </c>
      <c r="H46" s="11">
        <v>371</v>
      </c>
      <c r="I46" s="11">
        <v>370</v>
      </c>
      <c r="J46" s="11">
        <v>369</v>
      </c>
      <c r="K46" s="11">
        <v>367</v>
      </c>
      <c r="L46" s="11">
        <v>366</v>
      </c>
      <c r="M46" s="11">
        <v>364</v>
      </c>
      <c r="N46" s="6" t="s">
        <v>141</v>
      </c>
    </row>
    <row r="47" spans="1:14" ht="16.5" customHeight="1">
      <c r="A47" s="10">
        <v>44</v>
      </c>
      <c r="B47" s="11">
        <v>364</v>
      </c>
      <c r="C47" s="11">
        <v>364</v>
      </c>
      <c r="D47" s="11">
        <v>364</v>
      </c>
      <c r="E47" s="11">
        <v>366</v>
      </c>
      <c r="F47" s="31">
        <v>365</v>
      </c>
      <c r="G47" s="31">
        <v>365</v>
      </c>
      <c r="H47" s="11">
        <v>364</v>
      </c>
      <c r="I47" s="11">
        <v>364</v>
      </c>
      <c r="J47" s="11">
        <v>363</v>
      </c>
      <c r="K47" s="11">
        <v>362</v>
      </c>
      <c r="L47" s="11">
        <v>361</v>
      </c>
      <c r="M47" s="11">
        <v>360</v>
      </c>
      <c r="N47" s="6" t="s">
        <v>142</v>
      </c>
    </row>
    <row r="48" spans="1:14" ht="16.5" customHeight="1">
      <c r="A48" s="10">
        <v>45</v>
      </c>
      <c r="B48" s="11">
        <v>396</v>
      </c>
      <c r="C48" s="11">
        <v>399</v>
      </c>
      <c r="D48" s="11">
        <v>401</v>
      </c>
      <c r="E48" s="11">
        <v>404</v>
      </c>
      <c r="F48" s="31">
        <v>406</v>
      </c>
      <c r="G48" s="31">
        <v>408</v>
      </c>
      <c r="H48" s="11">
        <v>411</v>
      </c>
      <c r="I48" s="11">
        <v>412</v>
      </c>
      <c r="J48" s="11">
        <v>414</v>
      </c>
      <c r="K48" s="11">
        <v>415</v>
      </c>
      <c r="L48" s="11">
        <v>417</v>
      </c>
      <c r="M48" s="11">
        <v>417</v>
      </c>
      <c r="N48" s="6" t="s">
        <v>143</v>
      </c>
    </row>
    <row r="49" spans="1:14" ht="16.5" customHeight="1">
      <c r="A49" s="10">
        <v>46</v>
      </c>
      <c r="B49" s="11">
        <v>354</v>
      </c>
      <c r="C49" s="11">
        <v>355</v>
      </c>
      <c r="D49" s="11">
        <v>355</v>
      </c>
      <c r="E49" s="11">
        <v>356</v>
      </c>
      <c r="F49" s="31">
        <v>355</v>
      </c>
      <c r="G49" s="31">
        <v>354</v>
      </c>
      <c r="H49" s="11">
        <v>353</v>
      </c>
      <c r="I49" s="11">
        <v>350</v>
      </c>
      <c r="J49" s="11">
        <v>347</v>
      </c>
      <c r="K49" s="11">
        <v>344</v>
      </c>
      <c r="L49" s="11">
        <v>341</v>
      </c>
      <c r="M49" s="11">
        <v>337</v>
      </c>
      <c r="N49" s="6" t="s">
        <v>144</v>
      </c>
    </row>
    <row r="50" spans="1:14" ht="16.5" customHeight="1">
      <c r="A50" s="10">
        <v>47</v>
      </c>
      <c r="B50" s="11">
        <v>266</v>
      </c>
      <c r="C50" s="11">
        <v>267</v>
      </c>
      <c r="D50" s="11">
        <v>267</v>
      </c>
      <c r="E50" s="11">
        <v>269</v>
      </c>
      <c r="F50" s="31">
        <v>269</v>
      </c>
      <c r="G50" s="31">
        <v>269</v>
      </c>
      <c r="H50" s="11">
        <v>269</v>
      </c>
      <c r="I50" s="11">
        <v>270</v>
      </c>
      <c r="J50" s="11">
        <v>270</v>
      </c>
      <c r="K50" s="11">
        <v>271</v>
      </c>
      <c r="L50" s="11">
        <v>271</v>
      </c>
      <c r="M50" s="11">
        <v>272</v>
      </c>
      <c r="N50" s="6" t="s">
        <v>145</v>
      </c>
    </row>
    <row r="51" spans="1:14" ht="16.5" customHeight="1">
      <c r="A51" s="10">
        <v>48</v>
      </c>
      <c r="B51" s="11">
        <v>336</v>
      </c>
      <c r="C51" s="11">
        <v>334</v>
      </c>
      <c r="D51" s="11">
        <v>333</v>
      </c>
      <c r="E51" s="11">
        <v>332</v>
      </c>
      <c r="F51" s="31">
        <v>329</v>
      </c>
      <c r="G51" s="31">
        <v>327</v>
      </c>
      <c r="H51" s="11">
        <v>324</v>
      </c>
      <c r="I51" s="11">
        <v>321</v>
      </c>
      <c r="J51" s="11">
        <v>317</v>
      </c>
      <c r="K51" s="11">
        <v>313</v>
      </c>
      <c r="L51" s="11">
        <v>310</v>
      </c>
      <c r="M51" s="11">
        <v>307</v>
      </c>
      <c r="N51" s="6" t="s">
        <v>146</v>
      </c>
    </row>
    <row r="52" spans="1:14" ht="16.5" customHeight="1">
      <c r="A52" s="10">
        <v>49</v>
      </c>
      <c r="B52" s="11">
        <v>347</v>
      </c>
      <c r="C52" s="11">
        <v>345</v>
      </c>
      <c r="D52" s="11">
        <v>343</v>
      </c>
      <c r="E52" s="11">
        <v>342</v>
      </c>
      <c r="F52" s="31">
        <v>339</v>
      </c>
      <c r="G52" s="31">
        <v>336</v>
      </c>
      <c r="H52" s="11">
        <v>333</v>
      </c>
      <c r="I52" s="11">
        <v>329</v>
      </c>
      <c r="J52" s="11">
        <v>325</v>
      </c>
      <c r="K52" s="11">
        <v>321</v>
      </c>
      <c r="L52" s="11">
        <v>317</v>
      </c>
      <c r="M52" s="11">
        <v>313</v>
      </c>
      <c r="N52" s="6" t="s">
        <v>147</v>
      </c>
    </row>
    <row r="53" spans="1:14" ht="16.5" customHeight="1">
      <c r="A53" s="10">
        <v>50</v>
      </c>
      <c r="B53" s="11">
        <v>278</v>
      </c>
      <c r="C53" s="11">
        <v>278</v>
      </c>
      <c r="D53" s="11">
        <v>278</v>
      </c>
      <c r="E53" s="11">
        <v>279</v>
      </c>
      <c r="F53" s="31">
        <v>278</v>
      </c>
      <c r="G53" s="31">
        <v>278</v>
      </c>
      <c r="H53" s="11">
        <v>278</v>
      </c>
      <c r="I53" s="11">
        <v>277</v>
      </c>
      <c r="J53" s="11">
        <v>276</v>
      </c>
      <c r="K53" s="11">
        <v>275</v>
      </c>
      <c r="L53" s="11">
        <v>275</v>
      </c>
      <c r="M53" s="11">
        <v>274</v>
      </c>
      <c r="N53" s="6" t="s">
        <v>148</v>
      </c>
    </row>
    <row r="54" spans="1:14" ht="16.5" customHeight="1">
      <c r="A54" s="10">
        <v>51</v>
      </c>
      <c r="B54" s="11">
        <v>389</v>
      </c>
      <c r="C54" s="11">
        <v>389</v>
      </c>
      <c r="D54" s="11">
        <v>389</v>
      </c>
      <c r="E54" s="11">
        <v>390</v>
      </c>
      <c r="F54" s="31">
        <v>390</v>
      </c>
      <c r="G54" s="31">
        <v>390</v>
      </c>
      <c r="H54" s="11">
        <v>389</v>
      </c>
      <c r="I54" s="11">
        <v>387</v>
      </c>
      <c r="J54" s="11">
        <v>385</v>
      </c>
      <c r="K54" s="11">
        <v>384</v>
      </c>
      <c r="L54" s="11">
        <v>382</v>
      </c>
      <c r="M54" s="11">
        <v>381</v>
      </c>
      <c r="N54" s="6" t="s">
        <v>149</v>
      </c>
    </row>
    <row r="55" spans="1:14" s="18" customFormat="1" ht="16.5" customHeight="1">
      <c r="A55" s="13">
        <v>52</v>
      </c>
      <c r="B55" s="12">
        <v>253</v>
      </c>
      <c r="C55" s="12">
        <v>254</v>
      </c>
      <c r="D55" s="12">
        <v>256</v>
      </c>
      <c r="E55" s="12">
        <v>257</v>
      </c>
      <c r="F55" s="36">
        <v>258</v>
      </c>
      <c r="G55" s="36">
        <v>259</v>
      </c>
      <c r="H55" s="12">
        <v>259</v>
      </c>
      <c r="I55" s="12">
        <v>259</v>
      </c>
      <c r="J55" s="12">
        <v>260</v>
      </c>
      <c r="K55" s="12">
        <v>261</v>
      </c>
      <c r="L55" s="12">
        <v>262</v>
      </c>
      <c r="M55" s="12">
        <v>265</v>
      </c>
      <c r="N55" s="6" t="s">
        <v>150</v>
      </c>
    </row>
    <row r="56" spans="1:14" s="18" customFormat="1" ht="16.5" customHeight="1">
      <c r="A56" s="13">
        <v>53</v>
      </c>
      <c r="B56" s="12">
        <v>721</v>
      </c>
      <c r="C56" s="12">
        <v>730</v>
      </c>
      <c r="D56" s="12">
        <v>739</v>
      </c>
      <c r="E56" s="12">
        <v>751</v>
      </c>
      <c r="F56" s="36">
        <v>760</v>
      </c>
      <c r="G56" s="36">
        <v>769</v>
      </c>
      <c r="H56" s="12">
        <v>777</v>
      </c>
      <c r="I56" s="12">
        <v>786</v>
      </c>
      <c r="J56" s="12">
        <v>793</v>
      </c>
      <c r="K56" s="12">
        <v>801</v>
      </c>
      <c r="L56" s="12">
        <v>810</v>
      </c>
      <c r="M56" s="12">
        <v>820</v>
      </c>
      <c r="N56" s="6" t="s">
        <v>151</v>
      </c>
    </row>
    <row r="57" spans="1:14" s="21" customFormat="1" ht="16.5" customHeight="1">
      <c r="A57" s="14">
        <v>54</v>
      </c>
      <c r="B57" s="19">
        <v>690</v>
      </c>
      <c r="C57" s="19">
        <v>698</v>
      </c>
      <c r="D57" s="19">
        <v>707</v>
      </c>
      <c r="E57" s="19">
        <v>717</v>
      </c>
      <c r="F57" s="278">
        <v>727</v>
      </c>
      <c r="G57" s="278">
        <v>735</v>
      </c>
      <c r="H57" s="19">
        <v>744</v>
      </c>
      <c r="I57" s="19">
        <v>753</v>
      </c>
      <c r="J57" s="19">
        <v>762</v>
      </c>
      <c r="K57" s="19">
        <v>770</v>
      </c>
      <c r="L57" s="19">
        <v>779</v>
      </c>
      <c r="M57" s="19">
        <v>790</v>
      </c>
      <c r="N57" s="20" t="s">
        <v>152</v>
      </c>
    </row>
    <row r="58" spans="1:14" ht="16.5" customHeight="1">
      <c r="A58" s="14">
        <v>55</v>
      </c>
      <c r="B58" s="11">
        <v>717</v>
      </c>
      <c r="C58" s="11">
        <v>726</v>
      </c>
      <c r="D58" s="11">
        <v>735</v>
      </c>
      <c r="E58" s="11">
        <v>747</v>
      </c>
      <c r="F58" s="31">
        <v>758</v>
      </c>
      <c r="G58" s="31">
        <v>767</v>
      </c>
      <c r="H58" s="11">
        <v>777</v>
      </c>
      <c r="I58" s="11">
        <v>787</v>
      </c>
      <c r="J58" s="11">
        <v>796</v>
      </c>
      <c r="K58" s="11">
        <v>805</v>
      </c>
      <c r="L58" s="11">
        <v>815</v>
      </c>
      <c r="M58" s="11">
        <v>827</v>
      </c>
      <c r="N58" s="6" t="s">
        <v>153</v>
      </c>
    </row>
    <row r="59" spans="1:14" ht="16.5" customHeight="1">
      <c r="A59" s="14">
        <v>56</v>
      </c>
      <c r="B59" s="11">
        <v>606</v>
      </c>
      <c r="C59" s="11">
        <v>608</v>
      </c>
      <c r="D59" s="11">
        <v>611</v>
      </c>
      <c r="E59" s="11">
        <v>615</v>
      </c>
      <c r="F59" s="31">
        <v>617</v>
      </c>
      <c r="G59" s="31">
        <v>621</v>
      </c>
      <c r="H59" s="11">
        <v>625</v>
      </c>
      <c r="I59" s="11">
        <v>629</v>
      </c>
      <c r="J59" s="11">
        <v>634</v>
      </c>
      <c r="K59" s="11">
        <v>638</v>
      </c>
      <c r="L59" s="11">
        <v>643</v>
      </c>
      <c r="M59" s="11">
        <v>648</v>
      </c>
      <c r="N59" s="6" t="s">
        <v>154</v>
      </c>
    </row>
    <row r="60" spans="1:14" s="21" customFormat="1" ht="16.5" customHeight="1">
      <c r="A60" s="14">
        <v>57</v>
      </c>
      <c r="B60" s="19">
        <v>1005</v>
      </c>
      <c r="C60" s="19">
        <v>1019</v>
      </c>
      <c r="D60" s="19">
        <v>1034</v>
      </c>
      <c r="E60" s="19">
        <v>1050</v>
      </c>
      <c r="F60" s="278">
        <v>1062</v>
      </c>
      <c r="G60" s="278">
        <v>1071</v>
      </c>
      <c r="H60" s="19">
        <v>1081</v>
      </c>
      <c r="I60" s="19">
        <v>1088</v>
      </c>
      <c r="J60" s="19">
        <v>1096</v>
      </c>
      <c r="K60" s="19">
        <v>1102</v>
      </c>
      <c r="L60" s="19">
        <v>1110</v>
      </c>
      <c r="M60" s="19">
        <v>1118</v>
      </c>
      <c r="N60" s="20" t="s">
        <v>155</v>
      </c>
    </row>
    <row r="61" spans="1:14" ht="16.5" customHeight="1">
      <c r="A61" s="14">
        <v>58</v>
      </c>
      <c r="B61" s="11">
        <v>274</v>
      </c>
      <c r="C61" s="11">
        <v>277</v>
      </c>
      <c r="D61" s="11">
        <v>280</v>
      </c>
      <c r="E61" s="11">
        <v>283</v>
      </c>
      <c r="F61" s="31">
        <v>286</v>
      </c>
      <c r="G61" s="31">
        <v>289</v>
      </c>
      <c r="H61" s="11">
        <v>291</v>
      </c>
      <c r="I61" s="11">
        <v>292</v>
      </c>
      <c r="J61" s="11">
        <v>294</v>
      </c>
      <c r="K61" s="11">
        <v>295</v>
      </c>
      <c r="L61" s="11">
        <v>296</v>
      </c>
      <c r="M61" s="11">
        <v>297</v>
      </c>
      <c r="N61" s="6" t="s">
        <v>156</v>
      </c>
    </row>
    <row r="62" spans="1:14" ht="16.5" customHeight="1">
      <c r="A62" s="14">
        <v>59</v>
      </c>
      <c r="B62" s="11">
        <v>571</v>
      </c>
      <c r="C62" s="11">
        <v>573</v>
      </c>
      <c r="D62" s="11">
        <v>578</v>
      </c>
      <c r="E62" s="11">
        <v>586</v>
      </c>
      <c r="F62" s="31">
        <v>596</v>
      </c>
      <c r="G62" s="31">
        <v>607</v>
      </c>
      <c r="H62" s="11">
        <v>619</v>
      </c>
      <c r="I62" s="11">
        <v>629</v>
      </c>
      <c r="J62" s="11">
        <v>638</v>
      </c>
      <c r="K62" s="11">
        <v>650</v>
      </c>
      <c r="L62" s="11">
        <v>665</v>
      </c>
      <c r="M62" s="11">
        <v>687</v>
      </c>
      <c r="N62" s="15" t="s">
        <v>239</v>
      </c>
    </row>
    <row r="63" spans="1:14" s="18" customFormat="1" ht="16.5" customHeight="1">
      <c r="A63" s="13">
        <v>60</v>
      </c>
      <c r="B63" s="12">
        <v>332</v>
      </c>
      <c r="C63" s="12">
        <v>334</v>
      </c>
      <c r="D63" s="12">
        <v>335</v>
      </c>
      <c r="E63" s="12">
        <v>337</v>
      </c>
      <c r="F63" s="36">
        <v>338</v>
      </c>
      <c r="G63" s="36">
        <v>338</v>
      </c>
      <c r="H63" s="12">
        <v>339</v>
      </c>
      <c r="I63" s="12">
        <v>339</v>
      </c>
      <c r="J63" s="12">
        <v>339</v>
      </c>
      <c r="K63" s="12">
        <v>339</v>
      </c>
      <c r="L63" s="12">
        <v>339</v>
      </c>
      <c r="M63" s="12">
        <v>338</v>
      </c>
      <c r="N63" s="6" t="s">
        <v>157</v>
      </c>
    </row>
    <row r="64" spans="1:14" ht="16.5" customHeight="1">
      <c r="A64" s="14">
        <v>61</v>
      </c>
      <c r="B64" s="11">
        <v>277</v>
      </c>
      <c r="C64" s="11">
        <v>281</v>
      </c>
      <c r="D64" s="11">
        <v>284</v>
      </c>
      <c r="E64" s="11">
        <v>287</v>
      </c>
      <c r="F64" s="31">
        <v>289</v>
      </c>
      <c r="G64" s="31">
        <v>291</v>
      </c>
      <c r="H64" s="11">
        <v>293</v>
      </c>
      <c r="I64" s="11">
        <v>295</v>
      </c>
      <c r="J64" s="11">
        <v>296</v>
      </c>
      <c r="K64" s="11">
        <v>298</v>
      </c>
      <c r="L64" s="11">
        <v>300</v>
      </c>
      <c r="M64" s="11">
        <v>301</v>
      </c>
      <c r="N64" s="6" t="s">
        <v>158</v>
      </c>
    </row>
    <row r="65" spans="1:14" ht="16.5" customHeight="1">
      <c r="A65" s="14">
        <v>62</v>
      </c>
      <c r="B65" s="11">
        <v>172</v>
      </c>
      <c r="C65" s="11">
        <v>171</v>
      </c>
      <c r="D65" s="11">
        <v>170</v>
      </c>
      <c r="E65" s="11">
        <v>169</v>
      </c>
      <c r="F65" s="31">
        <v>167</v>
      </c>
      <c r="G65" s="31">
        <v>166</v>
      </c>
      <c r="H65" s="11">
        <v>165</v>
      </c>
      <c r="I65" s="11">
        <v>163</v>
      </c>
      <c r="J65" s="11">
        <v>162</v>
      </c>
      <c r="K65" s="11">
        <v>161</v>
      </c>
      <c r="L65" s="11">
        <v>159</v>
      </c>
      <c r="M65" s="11">
        <v>158</v>
      </c>
      <c r="N65" s="6" t="s">
        <v>159</v>
      </c>
    </row>
    <row r="66" spans="1:14" ht="16.5" customHeight="1">
      <c r="A66" s="14">
        <v>63</v>
      </c>
      <c r="B66" s="11">
        <v>573</v>
      </c>
      <c r="C66" s="11">
        <v>575</v>
      </c>
      <c r="D66" s="11">
        <v>577</v>
      </c>
      <c r="E66" s="11">
        <v>580</v>
      </c>
      <c r="F66" s="31">
        <v>581</v>
      </c>
      <c r="G66" s="31">
        <v>582</v>
      </c>
      <c r="H66" s="11">
        <v>584</v>
      </c>
      <c r="I66" s="11">
        <v>584</v>
      </c>
      <c r="J66" s="11">
        <v>584</v>
      </c>
      <c r="K66" s="11">
        <v>583</v>
      </c>
      <c r="L66" s="11">
        <v>581</v>
      </c>
      <c r="M66" s="11">
        <v>578</v>
      </c>
      <c r="N66" s="6" t="s">
        <v>160</v>
      </c>
    </row>
    <row r="67" spans="1:14" s="21" customFormat="1" ht="16.5" customHeight="1">
      <c r="A67" s="14">
        <v>64</v>
      </c>
      <c r="B67" s="19">
        <v>280</v>
      </c>
      <c r="C67" s="19">
        <v>280</v>
      </c>
      <c r="D67" s="19">
        <v>281</v>
      </c>
      <c r="E67" s="19">
        <v>282</v>
      </c>
      <c r="F67" s="278">
        <v>282</v>
      </c>
      <c r="G67" s="278">
        <v>281</v>
      </c>
      <c r="H67" s="19">
        <v>281</v>
      </c>
      <c r="I67" s="19">
        <v>280</v>
      </c>
      <c r="J67" s="19">
        <v>279</v>
      </c>
      <c r="K67" s="19">
        <v>279</v>
      </c>
      <c r="L67" s="19">
        <v>278</v>
      </c>
      <c r="M67" s="19">
        <v>277</v>
      </c>
      <c r="N67" s="20" t="s">
        <v>161</v>
      </c>
    </row>
    <row r="68" spans="1:14" s="18" customFormat="1" ht="16.5" customHeight="1">
      <c r="A68" s="13">
        <v>65</v>
      </c>
      <c r="B68" s="12">
        <v>284</v>
      </c>
      <c r="C68" s="12">
        <v>285</v>
      </c>
      <c r="D68" s="12">
        <v>286</v>
      </c>
      <c r="E68" s="12">
        <v>288</v>
      </c>
      <c r="F68" s="36">
        <v>288</v>
      </c>
      <c r="G68" s="36">
        <v>288</v>
      </c>
      <c r="H68" s="12">
        <v>288</v>
      </c>
      <c r="I68" s="12">
        <v>287</v>
      </c>
      <c r="J68" s="12">
        <v>287</v>
      </c>
      <c r="K68" s="12">
        <v>286</v>
      </c>
      <c r="L68" s="12">
        <v>285</v>
      </c>
      <c r="M68" s="12">
        <v>284</v>
      </c>
      <c r="N68" s="6" t="s">
        <v>162</v>
      </c>
    </row>
    <row r="69" spans="1:14" ht="16.5" customHeight="1">
      <c r="A69" s="14">
        <v>66</v>
      </c>
      <c r="B69" s="11">
        <v>265</v>
      </c>
      <c r="C69" s="11">
        <v>266</v>
      </c>
      <c r="D69" s="11">
        <v>267</v>
      </c>
      <c r="E69" s="11">
        <v>268</v>
      </c>
      <c r="F69" s="31">
        <v>269</v>
      </c>
      <c r="G69" s="31">
        <v>270</v>
      </c>
      <c r="H69" s="11">
        <v>270</v>
      </c>
      <c r="I69" s="11">
        <v>270</v>
      </c>
      <c r="J69" s="11">
        <v>270</v>
      </c>
      <c r="K69" s="11">
        <v>269</v>
      </c>
      <c r="L69" s="11">
        <v>269</v>
      </c>
      <c r="M69" s="11">
        <v>269</v>
      </c>
      <c r="N69" s="6" t="s">
        <v>163</v>
      </c>
    </row>
    <row r="70" spans="1:14" ht="16.5" customHeight="1">
      <c r="A70" s="14">
        <v>67</v>
      </c>
      <c r="B70" s="11">
        <v>123</v>
      </c>
      <c r="C70" s="11">
        <v>123</v>
      </c>
      <c r="D70" s="11">
        <v>123</v>
      </c>
      <c r="E70" s="11">
        <v>123</v>
      </c>
      <c r="F70" s="31">
        <v>123</v>
      </c>
      <c r="G70" s="31">
        <v>122</v>
      </c>
      <c r="H70" s="11">
        <v>121</v>
      </c>
      <c r="I70" s="11">
        <v>120</v>
      </c>
      <c r="J70" s="11">
        <v>119</v>
      </c>
      <c r="K70" s="11">
        <v>118</v>
      </c>
      <c r="L70" s="11">
        <v>117</v>
      </c>
      <c r="M70" s="11">
        <v>116</v>
      </c>
      <c r="N70" s="6" t="s">
        <v>164</v>
      </c>
    </row>
    <row r="71" spans="1:14" ht="16.5" customHeight="1">
      <c r="A71" s="14">
        <v>68</v>
      </c>
      <c r="B71" s="11">
        <v>204</v>
      </c>
      <c r="C71" s="11">
        <v>206</v>
      </c>
      <c r="D71" s="11">
        <v>207</v>
      </c>
      <c r="E71" s="11">
        <v>209</v>
      </c>
      <c r="F71" s="31">
        <v>210</v>
      </c>
      <c r="G71" s="31">
        <v>210</v>
      </c>
      <c r="H71" s="11">
        <v>211</v>
      </c>
      <c r="I71" s="11">
        <v>210</v>
      </c>
      <c r="J71" s="11">
        <v>210</v>
      </c>
      <c r="K71" s="11">
        <v>210</v>
      </c>
      <c r="L71" s="11">
        <v>210</v>
      </c>
      <c r="M71" s="11">
        <v>209</v>
      </c>
      <c r="N71" s="6" t="s">
        <v>165</v>
      </c>
    </row>
    <row r="72" spans="1:14" ht="16.5" customHeight="1">
      <c r="A72" s="14">
        <v>69</v>
      </c>
      <c r="B72" s="11">
        <v>146</v>
      </c>
      <c r="C72" s="11">
        <v>147</v>
      </c>
      <c r="D72" s="11">
        <v>147</v>
      </c>
      <c r="E72" s="11">
        <v>147</v>
      </c>
      <c r="F72" s="31">
        <v>147</v>
      </c>
      <c r="G72" s="31">
        <v>147</v>
      </c>
      <c r="H72" s="11">
        <v>147</v>
      </c>
      <c r="I72" s="11">
        <v>146</v>
      </c>
      <c r="J72" s="11">
        <v>146</v>
      </c>
      <c r="K72" s="11">
        <v>145</v>
      </c>
      <c r="L72" s="11">
        <v>145</v>
      </c>
      <c r="M72" s="11">
        <v>144</v>
      </c>
      <c r="N72" s="6" t="s">
        <v>166</v>
      </c>
    </row>
    <row r="73" spans="1:14" s="21" customFormat="1" ht="16.5" customHeight="1">
      <c r="A73" s="14">
        <v>70</v>
      </c>
      <c r="B73" s="19">
        <v>280</v>
      </c>
      <c r="C73" s="19">
        <v>283</v>
      </c>
      <c r="D73" s="19">
        <v>287</v>
      </c>
      <c r="E73" s="19">
        <v>290</v>
      </c>
      <c r="F73" s="278">
        <v>292</v>
      </c>
      <c r="G73" s="278">
        <v>294</v>
      </c>
      <c r="H73" s="19">
        <v>294</v>
      </c>
      <c r="I73" s="19">
        <v>294</v>
      </c>
      <c r="J73" s="19">
        <v>294</v>
      </c>
      <c r="K73" s="19">
        <v>294</v>
      </c>
      <c r="L73" s="19">
        <v>294</v>
      </c>
      <c r="M73" s="19">
        <v>294</v>
      </c>
      <c r="N73" s="20" t="s">
        <v>167</v>
      </c>
    </row>
    <row r="74" spans="1:14" ht="16.5" customHeight="1">
      <c r="A74" s="14">
        <v>71</v>
      </c>
      <c r="B74" s="11">
        <v>277</v>
      </c>
      <c r="C74" s="11">
        <v>278</v>
      </c>
      <c r="D74" s="11">
        <v>278</v>
      </c>
      <c r="E74" s="11">
        <v>280</v>
      </c>
      <c r="F74" s="31">
        <v>281</v>
      </c>
      <c r="G74" s="31">
        <v>281</v>
      </c>
      <c r="H74" s="11">
        <v>281</v>
      </c>
      <c r="I74" s="11">
        <v>280</v>
      </c>
      <c r="J74" s="11">
        <v>279</v>
      </c>
      <c r="K74" s="11">
        <v>278</v>
      </c>
      <c r="L74" s="11">
        <v>277</v>
      </c>
      <c r="M74" s="11">
        <v>277</v>
      </c>
      <c r="N74" s="6" t="s">
        <v>168</v>
      </c>
    </row>
    <row r="75" spans="1:14" ht="16.5" customHeight="1">
      <c r="A75" s="14">
        <v>72</v>
      </c>
      <c r="B75" s="11">
        <v>287</v>
      </c>
      <c r="C75" s="11">
        <v>288</v>
      </c>
      <c r="D75" s="11">
        <v>289</v>
      </c>
      <c r="E75" s="11">
        <v>291</v>
      </c>
      <c r="F75" s="31">
        <v>292</v>
      </c>
      <c r="G75" s="31">
        <v>293</v>
      </c>
      <c r="H75" s="11">
        <v>293</v>
      </c>
      <c r="I75" s="11">
        <v>292</v>
      </c>
      <c r="J75" s="11">
        <v>291</v>
      </c>
      <c r="K75" s="11">
        <v>289</v>
      </c>
      <c r="L75" s="11">
        <v>288</v>
      </c>
      <c r="M75" s="11">
        <v>288</v>
      </c>
      <c r="N75" s="6" t="s">
        <v>169</v>
      </c>
    </row>
    <row r="76" spans="1:14" ht="16.5" customHeight="1">
      <c r="A76" s="14">
        <v>73</v>
      </c>
      <c r="B76" s="11">
        <v>274</v>
      </c>
      <c r="C76" s="11">
        <v>274</v>
      </c>
      <c r="D76" s="11">
        <v>275</v>
      </c>
      <c r="E76" s="11">
        <v>276</v>
      </c>
      <c r="F76" s="31">
        <v>277</v>
      </c>
      <c r="G76" s="31">
        <v>277</v>
      </c>
      <c r="H76" s="11">
        <v>278</v>
      </c>
      <c r="I76" s="11">
        <v>277</v>
      </c>
      <c r="J76" s="11">
        <v>276</v>
      </c>
      <c r="K76" s="11">
        <v>275</v>
      </c>
      <c r="L76" s="11">
        <v>274</v>
      </c>
      <c r="M76" s="11">
        <v>273</v>
      </c>
      <c r="N76" s="6" t="s">
        <v>170</v>
      </c>
    </row>
    <row r="77" spans="1:14" ht="16.5" customHeight="1">
      <c r="A77" s="14">
        <v>74</v>
      </c>
      <c r="B77" s="11">
        <v>344</v>
      </c>
      <c r="C77" s="11">
        <v>346</v>
      </c>
      <c r="D77" s="11">
        <v>348</v>
      </c>
      <c r="E77" s="11">
        <v>350</v>
      </c>
      <c r="F77" s="31">
        <v>350</v>
      </c>
      <c r="G77" s="31">
        <v>351</v>
      </c>
      <c r="H77" s="11">
        <v>351</v>
      </c>
      <c r="I77" s="11">
        <v>351</v>
      </c>
      <c r="J77" s="11">
        <v>350</v>
      </c>
      <c r="K77" s="11">
        <v>349</v>
      </c>
      <c r="L77" s="11">
        <v>349</v>
      </c>
      <c r="M77" s="11">
        <v>348</v>
      </c>
      <c r="N77" s="6" t="s">
        <v>171</v>
      </c>
    </row>
    <row r="78" spans="1:14" ht="16.5" customHeight="1">
      <c r="A78" s="14">
        <v>75</v>
      </c>
      <c r="B78" s="11">
        <v>376</v>
      </c>
      <c r="C78" s="11">
        <v>378</v>
      </c>
      <c r="D78" s="11">
        <v>381</v>
      </c>
      <c r="E78" s="11">
        <v>384</v>
      </c>
      <c r="F78" s="31">
        <v>385</v>
      </c>
      <c r="G78" s="31">
        <v>387</v>
      </c>
      <c r="H78" s="11">
        <v>388</v>
      </c>
      <c r="I78" s="11">
        <v>388</v>
      </c>
      <c r="J78" s="11">
        <v>388</v>
      </c>
      <c r="K78" s="11">
        <v>388</v>
      </c>
      <c r="L78" s="11">
        <v>388</v>
      </c>
      <c r="M78" s="11">
        <v>387</v>
      </c>
      <c r="N78" s="6" t="s">
        <v>172</v>
      </c>
    </row>
    <row r="79" spans="1:14" ht="16.5" customHeight="1">
      <c r="A79" s="14">
        <v>76</v>
      </c>
      <c r="B79" s="11">
        <v>206</v>
      </c>
      <c r="C79" s="11">
        <v>207</v>
      </c>
      <c r="D79" s="11">
        <v>207</v>
      </c>
      <c r="E79" s="11">
        <v>208</v>
      </c>
      <c r="F79" s="31">
        <v>208</v>
      </c>
      <c r="G79" s="31">
        <v>207</v>
      </c>
      <c r="H79" s="11">
        <v>207</v>
      </c>
      <c r="I79" s="11">
        <v>206</v>
      </c>
      <c r="J79" s="11">
        <v>205</v>
      </c>
      <c r="K79" s="11">
        <v>203</v>
      </c>
      <c r="L79" s="11">
        <v>202</v>
      </c>
      <c r="M79" s="11">
        <v>201</v>
      </c>
      <c r="N79" s="6" t="s">
        <v>173</v>
      </c>
    </row>
    <row r="80" spans="1:14" ht="16.5" customHeight="1">
      <c r="A80" s="14">
        <v>77</v>
      </c>
      <c r="B80" s="11">
        <v>690</v>
      </c>
      <c r="C80" s="11">
        <v>693</v>
      </c>
      <c r="D80" s="11">
        <v>697</v>
      </c>
      <c r="E80" s="11">
        <v>701</v>
      </c>
      <c r="F80" s="31">
        <v>702</v>
      </c>
      <c r="G80" s="31">
        <v>702</v>
      </c>
      <c r="H80" s="11">
        <v>703</v>
      </c>
      <c r="I80" s="11">
        <v>703</v>
      </c>
      <c r="J80" s="11">
        <v>702</v>
      </c>
      <c r="K80" s="11">
        <v>701</v>
      </c>
      <c r="L80" s="11">
        <v>702</v>
      </c>
      <c r="M80" s="11">
        <v>702</v>
      </c>
      <c r="N80" s="6" t="s">
        <v>174</v>
      </c>
    </row>
    <row r="81" spans="1:14" ht="16.5" customHeight="1">
      <c r="A81" s="14">
        <v>78</v>
      </c>
      <c r="B81" s="11">
        <v>292</v>
      </c>
      <c r="C81" s="11">
        <v>293</v>
      </c>
      <c r="D81" s="11">
        <v>293</v>
      </c>
      <c r="E81" s="11">
        <v>293</v>
      </c>
      <c r="F81" s="31">
        <v>293</v>
      </c>
      <c r="G81" s="31">
        <v>292</v>
      </c>
      <c r="H81" s="11">
        <v>291</v>
      </c>
      <c r="I81" s="11">
        <v>289</v>
      </c>
      <c r="J81" s="11">
        <v>288</v>
      </c>
      <c r="K81" s="11">
        <v>287</v>
      </c>
      <c r="L81" s="11">
        <v>285</v>
      </c>
      <c r="M81" s="11">
        <v>284</v>
      </c>
      <c r="N81" s="6" t="s">
        <v>175</v>
      </c>
    </row>
    <row r="82" spans="1:14" s="18" customFormat="1" ht="16.5" customHeight="1">
      <c r="A82" s="13">
        <v>79</v>
      </c>
      <c r="B82" s="12">
        <v>415</v>
      </c>
      <c r="C82" s="12">
        <v>416</v>
      </c>
      <c r="D82" s="12">
        <v>417</v>
      </c>
      <c r="E82" s="12">
        <v>417</v>
      </c>
      <c r="F82" s="36">
        <v>416</v>
      </c>
      <c r="G82" s="36">
        <v>414</v>
      </c>
      <c r="H82" s="12">
        <v>412</v>
      </c>
      <c r="I82" s="12">
        <v>409</v>
      </c>
      <c r="J82" s="12">
        <v>408</v>
      </c>
      <c r="K82" s="12">
        <v>406</v>
      </c>
      <c r="L82" s="12">
        <v>404</v>
      </c>
      <c r="M82" s="12">
        <v>403</v>
      </c>
      <c r="N82" s="6" t="s">
        <v>176</v>
      </c>
    </row>
    <row r="83" spans="1:14" ht="16.5" customHeight="1">
      <c r="A83" s="14">
        <v>80</v>
      </c>
      <c r="B83" s="11">
        <v>246</v>
      </c>
      <c r="C83" s="11">
        <v>248</v>
      </c>
      <c r="D83" s="11">
        <v>249</v>
      </c>
      <c r="E83" s="11">
        <v>250</v>
      </c>
      <c r="F83" s="31">
        <v>251</v>
      </c>
      <c r="G83" s="31">
        <v>251</v>
      </c>
      <c r="H83" s="11">
        <v>252</v>
      </c>
      <c r="I83" s="11">
        <v>252</v>
      </c>
      <c r="J83" s="11">
        <v>253</v>
      </c>
      <c r="K83" s="11">
        <v>253</v>
      </c>
      <c r="L83" s="11">
        <v>254</v>
      </c>
      <c r="M83" s="11">
        <v>253</v>
      </c>
      <c r="N83" s="6" t="s">
        <v>177</v>
      </c>
    </row>
    <row r="84" spans="1:14" ht="16.5" customHeight="1">
      <c r="A84" s="14">
        <v>81</v>
      </c>
      <c r="B84" s="11">
        <v>628</v>
      </c>
      <c r="C84" s="11">
        <v>628</v>
      </c>
      <c r="D84" s="11">
        <v>632</v>
      </c>
      <c r="E84" s="11">
        <v>637</v>
      </c>
      <c r="F84" s="31">
        <v>640</v>
      </c>
      <c r="G84" s="31">
        <v>638</v>
      </c>
      <c r="H84" s="11">
        <v>636</v>
      </c>
      <c r="I84" s="11">
        <v>633</v>
      </c>
      <c r="J84" s="11">
        <v>635</v>
      </c>
      <c r="K84" s="11">
        <v>638</v>
      </c>
      <c r="L84" s="11">
        <v>642</v>
      </c>
      <c r="M84" s="11">
        <v>647</v>
      </c>
      <c r="N84" s="6" t="s">
        <v>178</v>
      </c>
    </row>
    <row r="85" spans="1:14" ht="16.5" customHeight="1">
      <c r="A85" s="14">
        <v>82</v>
      </c>
      <c r="B85" s="11">
        <v>337</v>
      </c>
      <c r="C85" s="11">
        <v>337</v>
      </c>
      <c r="D85" s="11">
        <v>337</v>
      </c>
      <c r="E85" s="11">
        <v>336</v>
      </c>
      <c r="F85" s="31">
        <v>335</v>
      </c>
      <c r="G85" s="31">
        <v>333</v>
      </c>
      <c r="H85" s="11">
        <v>332</v>
      </c>
      <c r="I85" s="11">
        <v>331</v>
      </c>
      <c r="J85" s="11">
        <v>329</v>
      </c>
      <c r="K85" s="11">
        <v>328</v>
      </c>
      <c r="L85" s="11">
        <v>327</v>
      </c>
      <c r="M85" s="11">
        <v>326</v>
      </c>
      <c r="N85" s="6" t="s">
        <v>179</v>
      </c>
    </row>
    <row r="86" spans="1:14" ht="16.5" customHeight="1">
      <c r="A86" s="14">
        <v>83</v>
      </c>
      <c r="B86" s="11">
        <v>290</v>
      </c>
      <c r="C86" s="11">
        <v>290</v>
      </c>
      <c r="D86" s="11">
        <v>289</v>
      </c>
      <c r="E86" s="11">
        <v>289</v>
      </c>
      <c r="F86" s="31">
        <v>288</v>
      </c>
      <c r="G86" s="31">
        <v>287</v>
      </c>
      <c r="H86" s="11">
        <v>286</v>
      </c>
      <c r="I86" s="11">
        <v>284</v>
      </c>
      <c r="J86" s="11">
        <v>283</v>
      </c>
      <c r="K86" s="11">
        <v>281</v>
      </c>
      <c r="L86" s="11">
        <v>279</v>
      </c>
      <c r="M86" s="11">
        <v>277</v>
      </c>
      <c r="N86" s="6" t="s">
        <v>180</v>
      </c>
    </row>
    <row r="87" spans="1:14" ht="16.5" customHeight="1">
      <c r="A87" s="14">
        <v>84</v>
      </c>
      <c r="B87" s="19">
        <v>477</v>
      </c>
      <c r="C87" s="19">
        <v>478</v>
      </c>
      <c r="D87" s="19">
        <v>479</v>
      </c>
      <c r="E87" s="19">
        <v>479</v>
      </c>
      <c r="F87" s="278">
        <v>477</v>
      </c>
      <c r="G87" s="278">
        <v>474</v>
      </c>
      <c r="H87" s="19">
        <v>472</v>
      </c>
      <c r="I87" s="19">
        <v>469</v>
      </c>
      <c r="J87" s="19">
        <v>466</v>
      </c>
      <c r="K87" s="19">
        <v>464</v>
      </c>
      <c r="L87" s="19">
        <v>461</v>
      </c>
      <c r="M87" s="19">
        <v>458</v>
      </c>
      <c r="N87" s="6" t="s">
        <v>181</v>
      </c>
    </row>
    <row r="88" spans="1:14" ht="16.5" customHeight="1">
      <c r="A88" s="14">
        <v>85</v>
      </c>
      <c r="B88" s="11">
        <v>706</v>
      </c>
      <c r="C88" s="11">
        <v>712</v>
      </c>
      <c r="D88" s="11">
        <v>716</v>
      </c>
      <c r="E88" s="11">
        <v>720</v>
      </c>
      <c r="F88" s="31">
        <v>721</v>
      </c>
      <c r="G88" s="31">
        <v>722</v>
      </c>
      <c r="H88" s="11">
        <v>723</v>
      </c>
      <c r="I88" s="11">
        <v>724</v>
      </c>
      <c r="J88" s="11">
        <v>726</v>
      </c>
      <c r="K88" s="11">
        <v>728</v>
      </c>
      <c r="L88" s="11">
        <v>730</v>
      </c>
      <c r="M88" s="11">
        <v>730</v>
      </c>
      <c r="N88" s="6" t="s">
        <v>182</v>
      </c>
    </row>
    <row r="89" spans="1:14" ht="16.5" customHeight="1">
      <c r="A89" s="14">
        <v>86</v>
      </c>
      <c r="B89" s="16">
        <v>398</v>
      </c>
      <c r="C89" s="16">
        <v>398</v>
      </c>
      <c r="D89" s="11">
        <v>397</v>
      </c>
      <c r="E89" s="11">
        <v>396</v>
      </c>
      <c r="F89" s="31">
        <v>393</v>
      </c>
      <c r="G89" s="31">
        <v>389</v>
      </c>
      <c r="H89" s="11">
        <v>385</v>
      </c>
      <c r="I89" s="11">
        <v>382</v>
      </c>
      <c r="J89" s="11">
        <v>377</v>
      </c>
      <c r="K89" s="11">
        <v>373</v>
      </c>
      <c r="L89" s="11">
        <v>369</v>
      </c>
      <c r="M89" s="11">
        <v>365</v>
      </c>
      <c r="N89" s="6" t="s">
        <v>181</v>
      </c>
    </row>
    <row r="90" spans="1:14" ht="16.5" customHeight="1">
      <c r="A90" s="14">
        <v>87</v>
      </c>
      <c r="B90" s="11">
        <v>443</v>
      </c>
      <c r="C90" s="11">
        <v>444</v>
      </c>
      <c r="D90" s="11">
        <v>445</v>
      </c>
      <c r="E90" s="11">
        <v>444</v>
      </c>
      <c r="F90" s="31">
        <v>442</v>
      </c>
      <c r="G90" s="31">
        <v>436</v>
      </c>
      <c r="H90" s="11">
        <v>428</v>
      </c>
      <c r="I90" s="11">
        <v>421</v>
      </c>
      <c r="J90" s="11">
        <v>415</v>
      </c>
      <c r="K90" s="11">
        <v>409</v>
      </c>
      <c r="L90" s="11">
        <v>402</v>
      </c>
      <c r="M90" s="11">
        <v>397</v>
      </c>
      <c r="N90" s="6" t="s">
        <v>183</v>
      </c>
    </row>
    <row r="91" spans="1:14" s="18" customFormat="1" ht="16.5" customHeight="1">
      <c r="A91" s="13">
        <v>88</v>
      </c>
      <c r="B91" s="36">
        <v>202</v>
      </c>
      <c r="C91" s="36">
        <v>201</v>
      </c>
      <c r="D91" s="36">
        <v>200</v>
      </c>
      <c r="E91" s="36">
        <v>200</v>
      </c>
      <c r="F91" s="36">
        <v>199</v>
      </c>
      <c r="G91" s="36">
        <v>198</v>
      </c>
      <c r="H91" s="12">
        <v>196</v>
      </c>
      <c r="I91" s="12">
        <v>195</v>
      </c>
      <c r="J91" s="12">
        <v>194</v>
      </c>
      <c r="K91" s="12">
        <v>192</v>
      </c>
      <c r="L91" s="12">
        <v>191</v>
      </c>
      <c r="M91" s="12">
        <v>190</v>
      </c>
      <c r="N91" s="6" t="s">
        <v>184</v>
      </c>
    </row>
    <row r="92" spans="1:14" ht="16.5" customHeight="1">
      <c r="A92" s="14">
        <v>89</v>
      </c>
      <c r="B92" s="11">
        <v>137</v>
      </c>
      <c r="C92" s="11">
        <v>135</v>
      </c>
      <c r="D92" s="11">
        <v>133</v>
      </c>
      <c r="E92" s="11">
        <v>132</v>
      </c>
      <c r="F92" s="31">
        <v>130</v>
      </c>
      <c r="G92" s="31">
        <v>127</v>
      </c>
      <c r="H92" s="11">
        <v>125</v>
      </c>
      <c r="I92" s="11">
        <v>123</v>
      </c>
      <c r="J92" s="11">
        <v>121</v>
      </c>
      <c r="K92" s="11">
        <v>118</v>
      </c>
      <c r="L92" s="11">
        <v>117</v>
      </c>
      <c r="M92" s="11">
        <v>114</v>
      </c>
      <c r="N92" s="6" t="s">
        <v>185</v>
      </c>
    </row>
    <row r="93" spans="1:14" ht="16.5" customHeight="1">
      <c r="A93" s="14">
        <v>90</v>
      </c>
      <c r="B93" s="11">
        <v>200</v>
      </c>
      <c r="C93" s="11">
        <v>200</v>
      </c>
      <c r="D93" s="11">
        <v>199</v>
      </c>
      <c r="E93" s="11">
        <v>199</v>
      </c>
      <c r="F93" s="31">
        <v>198</v>
      </c>
      <c r="G93" s="279">
        <v>197</v>
      </c>
      <c r="H93" s="11">
        <v>196</v>
      </c>
      <c r="I93" s="11">
        <v>194</v>
      </c>
      <c r="J93" s="11">
        <v>193</v>
      </c>
      <c r="K93" s="11">
        <v>192</v>
      </c>
      <c r="L93" s="11">
        <v>190</v>
      </c>
      <c r="M93" s="17">
        <v>188</v>
      </c>
      <c r="N93" s="6" t="s">
        <v>186</v>
      </c>
    </row>
    <row r="94" spans="1:14" ht="16.5" customHeight="1">
      <c r="A94" s="14">
        <v>91</v>
      </c>
      <c r="B94" s="31">
        <v>371</v>
      </c>
      <c r="C94" s="31">
        <v>372</v>
      </c>
      <c r="D94" s="31">
        <v>375</v>
      </c>
      <c r="E94" s="31">
        <v>378</v>
      </c>
      <c r="F94" s="31">
        <v>380</v>
      </c>
      <c r="G94" s="31">
        <v>381</v>
      </c>
      <c r="H94" s="11">
        <v>382</v>
      </c>
      <c r="I94" s="11">
        <v>384</v>
      </c>
      <c r="J94" s="11">
        <v>385</v>
      </c>
      <c r="K94" s="11">
        <v>386</v>
      </c>
      <c r="L94" s="11">
        <v>388</v>
      </c>
      <c r="M94" s="11">
        <v>388</v>
      </c>
      <c r="N94" s="6" t="s">
        <v>187</v>
      </c>
    </row>
    <row r="95" spans="1:14" s="18" customFormat="1" ht="16.5" customHeight="1">
      <c r="A95" s="13">
        <v>92</v>
      </c>
      <c r="B95" s="12">
        <v>366</v>
      </c>
      <c r="C95" s="12">
        <v>367</v>
      </c>
      <c r="D95" s="12">
        <v>367</v>
      </c>
      <c r="E95" s="12">
        <v>368</v>
      </c>
      <c r="F95" s="36">
        <v>367</v>
      </c>
      <c r="G95" s="36">
        <v>366</v>
      </c>
      <c r="H95" s="12">
        <v>365</v>
      </c>
      <c r="I95" s="12">
        <v>364</v>
      </c>
      <c r="J95" s="12">
        <v>362</v>
      </c>
      <c r="K95" s="12">
        <v>360</v>
      </c>
      <c r="L95" s="12">
        <v>359</v>
      </c>
      <c r="M95" s="12">
        <v>357</v>
      </c>
      <c r="N95" s="6" t="s">
        <v>188</v>
      </c>
    </row>
    <row r="96" spans="1:14" s="21" customFormat="1" ht="16.5" customHeight="1">
      <c r="A96" s="14">
        <v>93</v>
      </c>
      <c r="B96" s="19">
        <v>267</v>
      </c>
      <c r="C96" s="19">
        <v>267</v>
      </c>
      <c r="D96" s="19">
        <v>266</v>
      </c>
      <c r="E96" s="19">
        <v>266</v>
      </c>
      <c r="F96" s="278">
        <v>265</v>
      </c>
      <c r="G96" s="278">
        <v>264</v>
      </c>
      <c r="H96" s="19">
        <v>263</v>
      </c>
      <c r="I96" s="19">
        <v>262</v>
      </c>
      <c r="J96" s="19">
        <v>261</v>
      </c>
      <c r="K96" s="19">
        <v>260</v>
      </c>
      <c r="L96" s="19">
        <v>259</v>
      </c>
      <c r="M96" s="19">
        <v>258</v>
      </c>
      <c r="N96" s="20" t="s">
        <v>189</v>
      </c>
    </row>
    <row r="97" spans="1:14" ht="16.5" customHeight="1">
      <c r="A97" s="14">
        <v>94</v>
      </c>
      <c r="B97" s="11">
        <v>401</v>
      </c>
      <c r="C97" s="11">
        <v>400</v>
      </c>
      <c r="D97" s="11">
        <v>398</v>
      </c>
      <c r="E97" s="11">
        <v>397</v>
      </c>
      <c r="F97" s="31">
        <v>394</v>
      </c>
      <c r="G97" s="31">
        <v>391</v>
      </c>
      <c r="H97" s="11">
        <v>387</v>
      </c>
      <c r="I97" s="11">
        <v>383</v>
      </c>
      <c r="J97" s="11">
        <v>379</v>
      </c>
      <c r="K97" s="11">
        <v>374</v>
      </c>
      <c r="L97" s="11">
        <v>370</v>
      </c>
      <c r="M97" s="11">
        <v>364</v>
      </c>
      <c r="N97" s="6" t="s">
        <v>190</v>
      </c>
    </row>
    <row r="98" spans="1:14" ht="16.5" customHeight="1">
      <c r="A98" s="14">
        <v>95</v>
      </c>
      <c r="B98" s="11">
        <v>557</v>
      </c>
      <c r="C98" s="11">
        <v>560</v>
      </c>
      <c r="D98" s="11">
        <v>564</v>
      </c>
      <c r="E98" s="11">
        <v>569</v>
      </c>
      <c r="F98" s="31">
        <v>572</v>
      </c>
      <c r="G98" s="31">
        <v>575</v>
      </c>
      <c r="H98" s="11">
        <v>576</v>
      </c>
      <c r="I98" s="11">
        <v>577</v>
      </c>
      <c r="J98" s="11">
        <v>578</v>
      </c>
      <c r="K98" s="11">
        <v>578</v>
      </c>
      <c r="L98" s="11">
        <v>579</v>
      </c>
      <c r="M98" s="11">
        <v>581</v>
      </c>
      <c r="N98" s="6" t="s">
        <v>191</v>
      </c>
    </row>
    <row r="99" spans="1:14" s="18" customFormat="1" ht="16.5" customHeight="1">
      <c r="A99" s="13">
        <v>96</v>
      </c>
      <c r="B99" s="12">
        <v>480</v>
      </c>
      <c r="C99" s="12">
        <v>482</v>
      </c>
      <c r="D99" s="12">
        <v>483</v>
      </c>
      <c r="E99" s="12">
        <v>486</v>
      </c>
      <c r="F99" s="36">
        <v>488</v>
      </c>
      <c r="G99" s="36">
        <v>489</v>
      </c>
      <c r="H99" s="12">
        <v>490</v>
      </c>
      <c r="I99" s="12">
        <v>492</v>
      </c>
      <c r="J99" s="12">
        <v>493</v>
      </c>
      <c r="K99" s="12">
        <v>494</v>
      </c>
      <c r="L99" s="12">
        <v>496</v>
      </c>
      <c r="M99" s="12">
        <v>498</v>
      </c>
      <c r="N99" s="6" t="s">
        <v>192</v>
      </c>
    </row>
    <row r="100" spans="1:14" s="21" customFormat="1" ht="16.5" customHeight="1">
      <c r="A100" s="14">
        <v>97</v>
      </c>
      <c r="B100" s="19">
        <v>600</v>
      </c>
      <c r="C100" s="19">
        <v>604</v>
      </c>
      <c r="D100" s="19">
        <v>608</v>
      </c>
      <c r="E100" s="19">
        <v>615</v>
      </c>
      <c r="F100" s="278">
        <v>622</v>
      </c>
      <c r="G100" s="278">
        <v>628</v>
      </c>
      <c r="H100" s="19">
        <v>634</v>
      </c>
      <c r="I100" s="19">
        <v>642</v>
      </c>
      <c r="J100" s="19">
        <v>650</v>
      </c>
      <c r="K100" s="19">
        <v>657</v>
      </c>
      <c r="L100" s="19">
        <v>667</v>
      </c>
      <c r="M100" s="19">
        <v>676</v>
      </c>
      <c r="N100" s="20" t="s">
        <v>193</v>
      </c>
    </row>
    <row r="101" spans="1:14" ht="16.5" customHeight="1">
      <c r="A101" s="14">
        <v>98</v>
      </c>
      <c r="B101" s="11">
        <v>590</v>
      </c>
      <c r="C101" s="11">
        <v>591</v>
      </c>
      <c r="D101" s="11">
        <v>591</v>
      </c>
      <c r="E101" s="11">
        <v>591</v>
      </c>
      <c r="F101" s="31">
        <v>590</v>
      </c>
      <c r="G101" s="31">
        <v>588</v>
      </c>
      <c r="H101" s="11">
        <v>587</v>
      </c>
      <c r="I101" s="11">
        <v>585</v>
      </c>
      <c r="J101" s="11">
        <v>584</v>
      </c>
      <c r="K101" s="11">
        <v>582</v>
      </c>
      <c r="L101" s="11">
        <v>581</v>
      </c>
      <c r="M101" s="11">
        <v>579</v>
      </c>
      <c r="N101" s="6" t="s">
        <v>194</v>
      </c>
    </row>
    <row r="102" spans="1:14" s="18" customFormat="1" ht="16.5" customHeight="1">
      <c r="A102" s="13">
        <v>99</v>
      </c>
      <c r="B102" s="12">
        <v>460</v>
      </c>
      <c r="C102" s="12">
        <v>463</v>
      </c>
      <c r="D102" s="12">
        <v>466</v>
      </c>
      <c r="E102" s="12">
        <v>469</v>
      </c>
      <c r="F102" s="36">
        <v>470</v>
      </c>
      <c r="G102" s="36">
        <v>471</v>
      </c>
      <c r="H102" s="12">
        <v>472</v>
      </c>
      <c r="I102" s="12">
        <v>472</v>
      </c>
      <c r="J102" s="12">
        <v>472</v>
      </c>
      <c r="K102" s="12">
        <v>471</v>
      </c>
      <c r="L102" s="12">
        <v>469</v>
      </c>
      <c r="M102" s="12">
        <v>466</v>
      </c>
      <c r="N102" s="6" t="s">
        <v>195</v>
      </c>
    </row>
    <row r="103" spans="1:14" ht="16.5" customHeight="1">
      <c r="A103" s="14">
        <v>100</v>
      </c>
      <c r="B103" s="11">
        <v>481</v>
      </c>
      <c r="C103" s="11">
        <v>485</v>
      </c>
      <c r="D103" s="11">
        <v>489</v>
      </c>
      <c r="E103" s="11">
        <v>493</v>
      </c>
      <c r="F103" s="31">
        <v>495</v>
      </c>
      <c r="G103" s="31">
        <v>496</v>
      </c>
      <c r="H103" s="11">
        <v>497</v>
      </c>
      <c r="I103" s="11">
        <v>497</v>
      </c>
      <c r="J103" s="11">
        <v>497</v>
      </c>
      <c r="K103" s="11">
        <v>496</v>
      </c>
      <c r="L103" s="11">
        <v>494</v>
      </c>
      <c r="M103" s="11">
        <v>491</v>
      </c>
      <c r="N103" s="6" t="s">
        <v>196</v>
      </c>
    </row>
    <row r="104" spans="1:14" s="21" customFormat="1" ht="16.5" customHeight="1">
      <c r="A104" s="14">
        <v>101</v>
      </c>
      <c r="B104" s="19">
        <v>280</v>
      </c>
      <c r="C104" s="19">
        <v>281</v>
      </c>
      <c r="D104" s="19">
        <v>283</v>
      </c>
      <c r="E104" s="19">
        <v>285</v>
      </c>
      <c r="F104" s="278">
        <v>287</v>
      </c>
      <c r="G104" s="278">
        <v>288</v>
      </c>
      <c r="H104" s="19">
        <v>288</v>
      </c>
      <c r="I104" s="19">
        <v>288</v>
      </c>
      <c r="J104" s="19">
        <v>288</v>
      </c>
      <c r="K104" s="19">
        <v>289</v>
      </c>
      <c r="L104" s="19">
        <v>289</v>
      </c>
      <c r="M104" s="19">
        <v>290</v>
      </c>
      <c r="N104" s="20" t="s">
        <v>197</v>
      </c>
    </row>
    <row r="105" spans="1:14" ht="16.5" customHeight="1">
      <c r="A105" s="14">
        <v>102</v>
      </c>
      <c r="B105" s="11">
        <v>551</v>
      </c>
      <c r="C105" s="11">
        <v>556</v>
      </c>
      <c r="D105" s="11">
        <v>561</v>
      </c>
      <c r="E105" s="11">
        <v>566</v>
      </c>
      <c r="F105" s="31">
        <v>569</v>
      </c>
      <c r="G105" s="31">
        <v>571</v>
      </c>
      <c r="H105" s="11">
        <v>573</v>
      </c>
      <c r="I105" s="11">
        <v>574</v>
      </c>
      <c r="J105" s="11">
        <v>574</v>
      </c>
      <c r="K105" s="11">
        <v>572</v>
      </c>
      <c r="L105" s="17">
        <v>568</v>
      </c>
      <c r="M105" s="17">
        <v>563</v>
      </c>
      <c r="N105" s="6" t="s">
        <v>198</v>
      </c>
    </row>
    <row r="106" spans="1:14" ht="16.5" customHeight="1">
      <c r="A106" s="14">
        <v>103</v>
      </c>
      <c r="B106" s="11">
        <v>512</v>
      </c>
      <c r="C106" s="11">
        <v>515</v>
      </c>
      <c r="D106" s="11">
        <v>519</v>
      </c>
      <c r="E106" s="11">
        <v>523</v>
      </c>
      <c r="F106" s="31">
        <v>524</v>
      </c>
      <c r="G106" s="31">
        <v>525</v>
      </c>
      <c r="H106" s="11">
        <v>526</v>
      </c>
      <c r="I106" s="11">
        <v>525</v>
      </c>
      <c r="J106" s="11">
        <v>525</v>
      </c>
      <c r="K106" s="11">
        <v>524</v>
      </c>
      <c r="L106" s="11">
        <v>522</v>
      </c>
      <c r="M106" s="11">
        <v>519</v>
      </c>
      <c r="N106" s="6" t="s">
        <v>199</v>
      </c>
    </row>
    <row r="107" spans="1:14" s="21" customFormat="1" ht="16.5" customHeight="1">
      <c r="A107" s="14">
        <v>104</v>
      </c>
      <c r="B107" s="19">
        <v>359</v>
      </c>
      <c r="C107" s="19">
        <v>358</v>
      </c>
      <c r="D107" s="19">
        <v>358</v>
      </c>
      <c r="E107" s="19">
        <v>357</v>
      </c>
      <c r="F107" s="278">
        <v>356</v>
      </c>
      <c r="G107" s="278">
        <v>355</v>
      </c>
      <c r="H107" s="19">
        <v>354</v>
      </c>
      <c r="I107" s="19">
        <v>354</v>
      </c>
      <c r="J107" s="19">
        <v>353</v>
      </c>
      <c r="K107" s="19">
        <v>353</v>
      </c>
      <c r="L107" s="19">
        <v>352</v>
      </c>
      <c r="M107" s="19">
        <v>351</v>
      </c>
      <c r="N107" s="20" t="s">
        <v>200</v>
      </c>
    </row>
    <row r="108" spans="1:14" s="18" customFormat="1" ht="16.5" customHeight="1">
      <c r="A108" s="13">
        <v>105</v>
      </c>
      <c r="B108" s="12">
        <v>576</v>
      </c>
      <c r="C108" s="12">
        <v>580</v>
      </c>
      <c r="D108" s="12">
        <v>584</v>
      </c>
      <c r="E108" s="12">
        <v>588</v>
      </c>
      <c r="F108" s="36">
        <v>590</v>
      </c>
      <c r="G108" s="36">
        <v>591</v>
      </c>
      <c r="H108" s="12">
        <v>592</v>
      </c>
      <c r="I108" s="12">
        <v>593</v>
      </c>
      <c r="J108" s="12">
        <v>594</v>
      </c>
      <c r="K108" s="12">
        <v>592</v>
      </c>
      <c r="L108" s="12">
        <v>589</v>
      </c>
      <c r="M108" s="12">
        <v>585</v>
      </c>
      <c r="N108" s="6" t="s">
        <v>201</v>
      </c>
    </row>
    <row r="109" spans="1:14" ht="16.5" customHeight="1">
      <c r="A109" s="14">
        <v>106</v>
      </c>
      <c r="B109" s="11">
        <v>485</v>
      </c>
      <c r="C109" s="11">
        <v>488</v>
      </c>
      <c r="D109" s="11">
        <v>489</v>
      </c>
      <c r="E109" s="11">
        <v>491</v>
      </c>
      <c r="F109" s="31">
        <v>492</v>
      </c>
      <c r="G109" s="31">
        <v>492</v>
      </c>
      <c r="H109" s="11">
        <v>492</v>
      </c>
      <c r="I109" s="11">
        <v>493</v>
      </c>
      <c r="J109" s="11">
        <v>493</v>
      </c>
      <c r="K109" s="11">
        <v>492</v>
      </c>
      <c r="L109" s="11">
        <v>490</v>
      </c>
      <c r="M109" s="11">
        <v>489</v>
      </c>
      <c r="N109" s="6" t="s">
        <v>202</v>
      </c>
    </row>
    <row r="110" spans="1:14" ht="16.5" customHeight="1">
      <c r="A110" s="14">
        <v>107</v>
      </c>
      <c r="B110" s="11">
        <v>696</v>
      </c>
      <c r="C110" s="11">
        <v>702</v>
      </c>
      <c r="D110" s="11">
        <v>709</v>
      </c>
      <c r="E110" s="11">
        <v>715</v>
      </c>
      <c r="F110" s="31">
        <v>720</v>
      </c>
      <c r="G110" s="31">
        <v>722</v>
      </c>
      <c r="H110" s="11">
        <v>723</v>
      </c>
      <c r="I110" s="11">
        <v>725</v>
      </c>
      <c r="J110" s="11">
        <v>726</v>
      </c>
      <c r="K110" s="11">
        <v>725</v>
      </c>
      <c r="L110" s="11">
        <v>720</v>
      </c>
      <c r="M110" s="11">
        <v>713</v>
      </c>
      <c r="N110" s="6" t="s">
        <v>203</v>
      </c>
    </row>
    <row r="111" spans="1:14" s="18" customFormat="1" ht="16.5" customHeight="1">
      <c r="A111" s="13">
        <v>108</v>
      </c>
      <c r="B111" s="12">
        <v>513</v>
      </c>
      <c r="C111" s="12">
        <v>519</v>
      </c>
      <c r="D111" s="12">
        <v>523</v>
      </c>
      <c r="E111" s="12">
        <v>527</v>
      </c>
      <c r="F111" s="36">
        <v>529</v>
      </c>
      <c r="G111" s="36">
        <v>530</v>
      </c>
      <c r="H111" s="12">
        <v>532</v>
      </c>
      <c r="I111" s="12">
        <v>534</v>
      </c>
      <c r="J111" s="12">
        <v>537</v>
      </c>
      <c r="K111" s="12">
        <v>540</v>
      </c>
      <c r="L111" s="12">
        <v>543</v>
      </c>
      <c r="M111" s="12">
        <v>547</v>
      </c>
      <c r="N111" s="6" t="s">
        <v>204</v>
      </c>
    </row>
    <row r="112" spans="1:14" s="18" customFormat="1" ht="16.5" customHeight="1">
      <c r="A112" s="13">
        <v>109</v>
      </c>
      <c r="B112" s="12">
        <v>499</v>
      </c>
      <c r="C112" s="12">
        <v>501</v>
      </c>
      <c r="D112" s="12">
        <v>502</v>
      </c>
      <c r="E112" s="12">
        <v>502</v>
      </c>
      <c r="F112" s="36">
        <v>501</v>
      </c>
      <c r="G112" s="36">
        <v>499</v>
      </c>
      <c r="H112" s="12">
        <v>499</v>
      </c>
      <c r="I112" s="12">
        <v>499</v>
      </c>
      <c r="J112" s="12">
        <v>497</v>
      </c>
      <c r="K112" s="12">
        <v>494</v>
      </c>
      <c r="L112" s="12">
        <v>493</v>
      </c>
      <c r="M112" s="12">
        <v>489</v>
      </c>
      <c r="N112" s="6" t="s">
        <v>205</v>
      </c>
    </row>
    <row r="113" spans="1:14" s="18" customFormat="1" ht="16.5" customHeight="1">
      <c r="A113" s="13">
        <v>110</v>
      </c>
      <c r="B113" s="32">
        <v>658</v>
      </c>
      <c r="C113" s="32">
        <v>666</v>
      </c>
      <c r="D113" s="32">
        <v>673</v>
      </c>
      <c r="E113" s="32">
        <v>682</v>
      </c>
      <c r="F113" s="32">
        <v>689</v>
      </c>
      <c r="G113" s="32">
        <v>694</v>
      </c>
      <c r="H113" s="9">
        <v>699</v>
      </c>
      <c r="I113" s="9">
        <v>701</v>
      </c>
      <c r="J113" s="9">
        <v>704</v>
      </c>
      <c r="K113" s="9">
        <v>706</v>
      </c>
      <c r="L113" s="9">
        <v>708</v>
      </c>
      <c r="M113" s="9">
        <v>710</v>
      </c>
      <c r="N113" s="6" t="s">
        <v>206</v>
      </c>
    </row>
    <row r="114" spans="1:14" ht="16.5" customHeight="1">
      <c r="A114" s="14">
        <v>111</v>
      </c>
      <c r="B114" s="31">
        <v>900</v>
      </c>
      <c r="C114" s="31">
        <v>915</v>
      </c>
      <c r="D114" s="31">
        <v>928</v>
      </c>
      <c r="E114" s="31">
        <v>943</v>
      </c>
      <c r="F114" s="31">
        <v>956</v>
      </c>
      <c r="G114" s="31">
        <v>965</v>
      </c>
      <c r="H114" s="11">
        <v>973</v>
      </c>
      <c r="I114" s="11">
        <v>978</v>
      </c>
      <c r="J114" s="11">
        <v>981</v>
      </c>
      <c r="K114" s="11">
        <v>985</v>
      </c>
      <c r="L114" s="11">
        <v>989</v>
      </c>
      <c r="M114" s="11">
        <v>993</v>
      </c>
      <c r="N114" s="6" t="s">
        <v>207</v>
      </c>
    </row>
    <row r="115" spans="1:14" ht="16.5" customHeight="1">
      <c r="A115" s="14">
        <v>112</v>
      </c>
      <c r="B115" s="11">
        <v>507</v>
      </c>
      <c r="C115" s="11">
        <v>512</v>
      </c>
      <c r="D115" s="11">
        <v>516</v>
      </c>
      <c r="E115" s="11">
        <v>521</v>
      </c>
      <c r="F115" s="11">
        <v>524</v>
      </c>
      <c r="G115" s="11">
        <v>527</v>
      </c>
      <c r="H115" s="11">
        <v>529</v>
      </c>
      <c r="I115" s="11">
        <v>530</v>
      </c>
      <c r="J115" s="11">
        <v>532</v>
      </c>
      <c r="K115" s="11">
        <v>534</v>
      </c>
      <c r="L115" s="11">
        <v>535</v>
      </c>
      <c r="M115" s="11">
        <v>535</v>
      </c>
      <c r="N115" s="6" t="s">
        <v>208</v>
      </c>
    </row>
    <row r="116" spans="1:14" s="18" customFormat="1" ht="16.5" customHeight="1">
      <c r="A116" s="13">
        <v>113</v>
      </c>
      <c r="B116" s="280">
        <v>394</v>
      </c>
      <c r="C116" s="280">
        <v>396</v>
      </c>
      <c r="D116" s="281">
        <v>398</v>
      </c>
      <c r="E116" s="281">
        <v>401</v>
      </c>
      <c r="F116" s="281">
        <v>402</v>
      </c>
      <c r="G116" s="281">
        <v>403</v>
      </c>
      <c r="H116" s="281">
        <v>403</v>
      </c>
      <c r="I116" s="281">
        <v>403</v>
      </c>
      <c r="J116" s="281">
        <v>404</v>
      </c>
      <c r="K116" s="281">
        <v>403</v>
      </c>
      <c r="L116" s="281">
        <v>404</v>
      </c>
      <c r="M116" s="282">
        <v>404</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algorithmName="SHA-512" hashValue="V3QFn52Hde/iYwspFAWe3+fhp3JZct6mM0l5wxbQdU9reY1agOn7wS46g8H5nSFpxU/EmGgYdAAwjk2T2FNAXA==" saltValue="0K/M036a9h9Weww9McB/2g==" spinCount="100000"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sheetPr>
  <dimension ref="A1:AB55"/>
  <sheetViews>
    <sheetView showGridLines="0" showRowColHeaders="0" zoomScale="130" zoomScaleNormal="130" workbookViewId="0">
      <selection activeCell="F6" sqref="F6:I8"/>
    </sheetView>
  </sheetViews>
  <sheetFormatPr defaultRowHeight="10.5"/>
  <cols>
    <col min="1" max="1" width="2.25" style="67" customWidth="1"/>
    <col min="2" max="2" width="2.5" style="67" customWidth="1"/>
    <col min="3" max="3" width="10.625" style="67" customWidth="1"/>
    <col min="4" max="4" width="2.625" style="67" customWidth="1"/>
    <col min="5" max="5" width="2.5" style="67" customWidth="1"/>
    <col min="6" max="6" width="6.625" style="67" customWidth="1"/>
    <col min="7" max="7" width="8.25" style="67" customWidth="1"/>
    <col min="8" max="8" width="2.75" style="67" customWidth="1"/>
    <col min="9" max="9" width="5.5" style="67" customWidth="1"/>
    <col min="10" max="10" width="3.25" style="67" customWidth="1"/>
    <col min="11" max="11" width="4.125" style="67" customWidth="1"/>
    <col min="12" max="12" width="9.25" style="67" customWidth="1"/>
    <col min="13" max="13" width="1.625" style="67" customWidth="1"/>
    <col min="14" max="14" width="2.5" style="67" customWidth="1"/>
    <col min="15" max="15" width="3.25" style="67" customWidth="1"/>
    <col min="16" max="16" width="5" style="67" customWidth="1"/>
    <col min="17" max="17" width="7" style="67" customWidth="1"/>
    <col min="18" max="19" width="4.875" style="67" customWidth="1"/>
    <col min="20" max="20" width="3" style="67" customWidth="1"/>
    <col min="21" max="21" width="2.875" style="67" customWidth="1"/>
    <col min="22" max="22" width="2.75" style="67" customWidth="1"/>
    <col min="23" max="23" width="2.25" style="67" customWidth="1"/>
    <col min="24" max="24" width="7.5" style="67" customWidth="1"/>
    <col min="25" max="25" width="8.5" style="67" customWidth="1"/>
    <col min="26" max="26" width="8.25" style="67" customWidth="1"/>
    <col min="27" max="27" width="3.5" style="67" customWidth="1"/>
    <col min="28" max="28" width="4.875" style="67" customWidth="1"/>
    <col min="29" max="16384" width="9" style="67"/>
  </cols>
  <sheetData>
    <row r="1" spans="1:28" ht="15" customHeight="1">
      <c r="B1" s="422" t="s">
        <v>367</v>
      </c>
      <c r="C1" s="422"/>
      <c r="D1" s="422"/>
      <c r="E1" s="422"/>
      <c r="F1" s="422"/>
      <c r="G1" s="422"/>
      <c r="H1" s="422"/>
      <c r="I1" s="422"/>
      <c r="J1" s="422"/>
      <c r="K1" s="422"/>
      <c r="L1" s="422"/>
      <c r="M1" s="422"/>
      <c r="N1" s="422"/>
      <c r="O1" s="422"/>
      <c r="Q1" s="68" t="s">
        <v>291</v>
      </c>
      <c r="R1" s="423" t="str">
        <f>IF('１表の１'!D4="","",'１表の１'!D4)</f>
        <v/>
      </c>
      <c r="S1" s="423"/>
      <c r="T1" s="423"/>
      <c r="U1" s="423"/>
      <c r="V1" s="423"/>
    </row>
    <row r="2" spans="1:28" ht="5.25" customHeight="1">
      <c r="W2" s="434" t="s">
        <v>283</v>
      </c>
    </row>
    <row r="3" spans="1:28" ht="24" customHeight="1">
      <c r="A3" s="433" t="s">
        <v>299</v>
      </c>
      <c r="B3" s="398" t="s">
        <v>368</v>
      </c>
      <c r="C3" s="398"/>
      <c r="D3" s="398"/>
      <c r="E3" s="398"/>
      <c r="F3" s="398"/>
      <c r="G3" s="398"/>
      <c r="H3" s="398"/>
      <c r="I3" s="398"/>
      <c r="J3" s="398"/>
      <c r="K3" s="398"/>
      <c r="L3" s="398"/>
      <c r="M3" s="398"/>
      <c r="N3" s="398"/>
      <c r="O3" s="398"/>
      <c r="P3" s="398"/>
      <c r="Q3" s="398"/>
      <c r="R3" s="398"/>
      <c r="S3" s="398"/>
      <c r="T3" s="398"/>
      <c r="U3" s="398"/>
      <c r="V3" s="398"/>
      <c r="W3" s="434"/>
    </row>
    <row r="4" spans="1:28" ht="24" customHeight="1">
      <c r="A4" s="433"/>
      <c r="B4" s="427" t="s">
        <v>369</v>
      </c>
      <c r="C4" s="405" t="s">
        <v>371</v>
      </c>
      <c r="D4" s="405"/>
      <c r="E4" s="405"/>
      <c r="F4" s="428" t="s">
        <v>372</v>
      </c>
      <c r="G4" s="428"/>
      <c r="H4" s="428"/>
      <c r="I4" s="428"/>
      <c r="J4" s="405" t="s">
        <v>373</v>
      </c>
      <c r="K4" s="405"/>
      <c r="L4" s="405"/>
      <c r="M4" s="439" t="s">
        <v>374</v>
      </c>
      <c r="N4" s="439"/>
      <c r="O4" s="439"/>
      <c r="P4" s="439"/>
      <c r="Q4" s="439"/>
      <c r="R4" s="439"/>
      <c r="S4" s="439"/>
      <c r="T4" s="439"/>
      <c r="U4" s="439"/>
      <c r="V4" s="439"/>
      <c r="W4" s="434"/>
    </row>
    <row r="5" spans="1:28" ht="12.75" customHeight="1">
      <c r="A5" s="433"/>
      <c r="B5" s="427"/>
      <c r="C5" s="435" t="s">
        <v>377</v>
      </c>
      <c r="D5" s="408"/>
      <c r="E5" s="408"/>
      <c r="F5" s="431"/>
      <c r="G5" s="431"/>
      <c r="H5" s="431"/>
      <c r="I5" s="70" t="s">
        <v>375</v>
      </c>
      <c r="J5" s="441" t="s">
        <v>376</v>
      </c>
      <c r="K5" s="442"/>
      <c r="L5" s="442"/>
      <c r="W5" s="434"/>
    </row>
    <row r="6" spans="1:28" ht="18.75" customHeight="1">
      <c r="A6" s="433"/>
      <c r="B6" s="427"/>
      <c r="C6" s="408"/>
      <c r="D6" s="408"/>
      <c r="E6" s="408"/>
      <c r="F6" s="440"/>
      <c r="G6" s="440"/>
      <c r="H6" s="440"/>
      <c r="I6" s="440"/>
      <c r="J6" s="442"/>
      <c r="K6" s="442"/>
      <c r="L6" s="442"/>
      <c r="Q6" s="438"/>
      <c r="R6" s="438"/>
      <c r="S6" s="438"/>
      <c r="T6" s="438"/>
      <c r="U6" s="67" t="s">
        <v>422</v>
      </c>
      <c r="W6" s="434"/>
    </row>
    <row r="7" spans="1:28" ht="22.5" customHeight="1">
      <c r="A7" s="433"/>
      <c r="B7" s="427"/>
      <c r="C7" s="408"/>
      <c r="D7" s="408"/>
      <c r="E7" s="408"/>
      <c r="F7" s="440"/>
      <c r="G7" s="440"/>
      <c r="H7" s="440"/>
      <c r="I7" s="440"/>
      <c r="J7" s="442"/>
      <c r="K7" s="442"/>
      <c r="L7" s="442"/>
      <c r="N7" s="431" t="s">
        <v>423</v>
      </c>
      <c r="O7" s="431"/>
      <c r="P7" s="431"/>
      <c r="Q7" s="431"/>
      <c r="W7" s="434"/>
    </row>
    <row r="8" spans="1:28" ht="19.5" customHeight="1">
      <c r="A8" s="433"/>
      <c r="B8" s="427"/>
      <c r="C8" s="408"/>
      <c r="D8" s="408"/>
      <c r="E8" s="408"/>
      <c r="F8" s="440"/>
      <c r="G8" s="440"/>
      <c r="H8" s="440"/>
      <c r="I8" s="440"/>
      <c r="J8" s="442"/>
      <c r="K8" s="442"/>
      <c r="L8" s="442"/>
      <c r="O8" s="424" t="s">
        <v>424</v>
      </c>
      <c r="P8" s="424"/>
      <c r="Q8" s="424" t="s">
        <v>425</v>
      </c>
      <c r="R8" s="424"/>
      <c r="S8" s="424"/>
      <c r="T8" s="424"/>
      <c r="U8" s="424"/>
      <c r="W8" s="434"/>
    </row>
    <row r="9" spans="1:28" ht="14.25" customHeight="1">
      <c r="A9" s="433"/>
      <c r="B9" s="427"/>
      <c r="C9" s="436" t="s">
        <v>378</v>
      </c>
      <c r="D9" s="437"/>
      <c r="E9" s="437"/>
      <c r="F9" s="431"/>
      <c r="G9" s="431"/>
      <c r="H9" s="431"/>
      <c r="I9" s="70" t="s">
        <v>375</v>
      </c>
      <c r="J9" s="442"/>
      <c r="K9" s="442"/>
      <c r="L9" s="442"/>
      <c r="O9" s="408" t="s">
        <v>387</v>
      </c>
      <c r="P9" s="408"/>
      <c r="Q9" s="408" t="s">
        <v>426</v>
      </c>
      <c r="R9" s="408"/>
      <c r="S9" s="408"/>
      <c r="T9" s="408"/>
      <c r="U9" s="408"/>
      <c r="W9" s="434"/>
    </row>
    <row r="10" spans="1:28" ht="13.5" customHeight="1">
      <c r="A10" s="433"/>
      <c r="B10" s="427"/>
      <c r="C10" s="437"/>
      <c r="D10" s="437"/>
      <c r="E10" s="437"/>
      <c r="F10" s="440"/>
      <c r="G10" s="440"/>
      <c r="H10" s="440"/>
      <c r="I10" s="440"/>
      <c r="J10" s="442"/>
      <c r="K10" s="442"/>
      <c r="L10" s="442"/>
      <c r="W10" s="434"/>
    </row>
    <row r="11" spans="1:28" ht="24" customHeight="1">
      <c r="A11" s="433"/>
      <c r="B11" s="427"/>
      <c r="C11" s="437"/>
      <c r="D11" s="437"/>
      <c r="E11" s="437"/>
      <c r="F11" s="440"/>
      <c r="G11" s="440"/>
      <c r="H11" s="440"/>
      <c r="I11" s="440"/>
      <c r="J11" s="442"/>
      <c r="K11" s="442"/>
      <c r="L11" s="442"/>
      <c r="N11" s="430" t="s">
        <v>23</v>
      </c>
      <c r="O11" s="425"/>
      <c r="P11" s="431" t="s">
        <v>427</v>
      </c>
      <c r="Q11" s="67" t="s">
        <v>23</v>
      </c>
      <c r="R11" s="432"/>
      <c r="S11" s="432"/>
      <c r="T11" s="431" t="s">
        <v>429</v>
      </c>
      <c r="U11" s="431"/>
      <c r="W11" s="434"/>
    </row>
    <row r="12" spans="1:28" ht="24" customHeight="1">
      <c r="A12" s="433"/>
      <c r="B12" s="427"/>
      <c r="C12" s="437"/>
      <c r="D12" s="437"/>
      <c r="E12" s="437"/>
      <c r="F12" s="440"/>
      <c r="G12" s="440"/>
      <c r="H12" s="440"/>
      <c r="I12" s="440"/>
      <c r="J12" s="442"/>
      <c r="K12" s="442"/>
      <c r="L12" s="442"/>
      <c r="N12" s="430"/>
      <c r="O12" s="425"/>
      <c r="P12" s="431"/>
      <c r="Q12" s="431" t="s">
        <v>428</v>
      </c>
      <c r="R12" s="431"/>
      <c r="S12" s="431"/>
      <c r="T12" s="431"/>
      <c r="U12" s="431"/>
      <c r="W12" s="434"/>
    </row>
    <row r="13" spans="1:28" ht="24" customHeight="1">
      <c r="A13" s="433"/>
      <c r="B13" s="402" t="s">
        <v>370</v>
      </c>
      <c r="C13" s="403" t="s">
        <v>379</v>
      </c>
      <c r="D13" s="403"/>
      <c r="E13" s="403"/>
      <c r="F13" s="403"/>
      <c r="G13" s="403"/>
      <c r="H13" s="403"/>
      <c r="I13" s="403"/>
      <c r="J13" s="403"/>
      <c r="K13" s="401" t="s">
        <v>380</v>
      </c>
      <c r="L13" s="401"/>
      <c r="M13" s="401"/>
      <c r="N13" s="401"/>
      <c r="O13" s="401"/>
      <c r="P13" s="401"/>
      <c r="Q13" s="401"/>
      <c r="R13" s="401"/>
      <c r="S13" s="401"/>
      <c r="T13" s="401"/>
      <c r="U13" s="401"/>
      <c r="V13" s="401"/>
      <c r="W13" s="434"/>
    </row>
    <row r="14" spans="1:28" ht="24" customHeight="1">
      <c r="A14" s="433"/>
      <c r="B14" s="402"/>
      <c r="C14" s="403"/>
      <c r="D14" s="403"/>
      <c r="E14" s="403"/>
      <c r="F14" s="403"/>
      <c r="G14" s="403"/>
      <c r="H14" s="403"/>
      <c r="I14" s="403"/>
      <c r="J14" s="403"/>
      <c r="K14" s="401" t="s">
        <v>381</v>
      </c>
      <c r="L14" s="401"/>
      <c r="M14" s="401"/>
      <c r="N14" s="401"/>
      <c r="O14" s="401"/>
      <c r="P14" s="401"/>
      <c r="Q14" s="401"/>
      <c r="R14" s="401"/>
      <c r="S14" s="401"/>
      <c r="T14" s="401"/>
      <c r="U14" s="401"/>
      <c r="V14" s="401"/>
    </row>
    <row r="15" spans="1:28" ht="36" customHeight="1">
      <c r="A15" s="69"/>
      <c r="B15" s="402"/>
      <c r="C15" s="400" t="s">
        <v>382</v>
      </c>
      <c r="D15" s="401"/>
      <c r="E15" s="401"/>
      <c r="F15" s="401"/>
      <c r="G15" s="401"/>
      <c r="H15" s="401"/>
      <c r="I15" s="401"/>
      <c r="J15" s="401"/>
      <c r="K15" s="401"/>
      <c r="L15" s="400" t="s">
        <v>383</v>
      </c>
      <c r="M15" s="401"/>
      <c r="N15" s="401"/>
      <c r="O15" s="401"/>
      <c r="P15" s="401"/>
      <c r="Q15" s="401"/>
      <c r="R15" s="401"/>
      <c r="S15" s="412" t="s">
        <v>391</v>
      </c>
      <c r="T15" s="413"/>
      <c r="U15" s="413"/>
      <c r="V15" s="413"/>
      <c r="AB15" s="152"/>
    </row>
    <row r="16" spans="1:28" ht="24" customHeight="1">
      <c r="B16" s="402"/>
      <c r="C16" s="404" t="s">
        <v>384</v>
      </c>
      <c r="D16" s="404"/>
      <c r="E16" s="404"/>
      <c r="F16" s="404"/>
      <c r="G16" s="404"/>
      <c r="H16" s="404"/>
      <c r="I16" s="404" t="s">
        <v>387</v>
      </c>
      <c r="J16" s="404"/>
      <c r="K16" s="404"/>
      <c r="L16" s="405" t="s">
        <v>385</v>
      </c>
      <c r="M16" s="405"/>
      <c r="N16" s="405"/>
      <c r="O16" s="405"/>
      <c r="P16" s="405"/>
      <c r="Q16" s="405"/>
      <c r="R16" s="405"/>
      <c r="S16" s="413"/>
      <c r="T16" s="413"/>
      <c r="U16" s="413"/>
      <c r="V16" s="413"/>
      <c r="AA16" s="152"/>
    </row>
    <row r="17" spans="2:27" ht="47.25" customHeight="1">
      <c r="B17" s="402"/>
      <c r="C17" s="71" t="s">
        <v>388</v>
      </c>
      <c r="D17" s="412" t="s">
        <v>386</v>
      </c>
      <c r="E17" s="413"/>
      <c r="F17" s="413"/>
      <c r="G17" s="414" t="s">
        <v>1167</v>
      </c>
      <c r="H17" s="414"/>
      <c r="I17" s="404"/>
      <c r="J17" s="404"/>
      <c r="K17" s="404"/>
      <c r="L17" s="404" t="s">
        <v>389</v>
      </c>
      <c r="M17" s="404"/>
      <c r="N17" s="415" t="s">
        <v>390</v>
      </c>
      <c r="O17" s="403"/>
      <c r="P17" s="403"/>
      <c r="Q17" s="414" t="s">
        <v>1167</v>
      </c>
      <c r="R17" s="414"/>
      <c r="S17" s="413"/>
      <c r="T17" s="413"/>
      <c r="U17" s="413"/>
      <c r="V17" s="413"/>
    </row>
    <row r="18" spans="2:27" ht="24" customHeight="1">
      <c r="B18" s="402"/>
      <c r="C18" s="38" t="s">
        <v>21</v>
      </c>
      <c r="D18" s="408" t="s">
        <v>398</v>
      </c>
      <c r="E18" s="408"/>
      <c r="F18" s="408"/>
      <c r="G18" s="409" t="s">
        <v>245</v>
      </c>
      <c r="H18" s="409"/>
      <c r="I18" s="410" t="s">
        <v>251</v>
      </c>
      <c r="J18" s="410"/>
      <c r="K18" s="410"/>
      <c r="L18" s="409" t="s">
        <v>255</v>
      </c>
      <c r="M18" s="409"/>
      <c r="N18" s="408" t="s">
        <v>406</v>
      </c>
      <c r="O18" s="408"/>
      <c r="P18" s="408"/>
      <c r="Q18" s="408" t="s">
        <v>407</v>
      </c>
      <c r="R18" s="408"/>
      <c r="S18" s="405" t="s">
        <v>394</v>
      </c>
      <c r="T18" s="405"/>
      <c r="U18" s="405"/>
      <c r="V18" s="405"/>
    </row>
    <row r="19" spans="2:27" ht="24" customHeight="1">
      <c r="B19" s="402"/>
      <c r="C19" s="38" t="s">
        <v>241</v>
      </c>
      <c r="D19" s="408" t="s">
        <v>399</v>
      </c>
      <c r="E19" s="408"/>
      <c r="F19" s="408"/>
      <c r="G19" s="409" t="s">
        <v>246</v>
      </c>
      <c r="H19" s="409"/>
      <c r="I19" s="410" t="s">
        <v>251</v>
      </c>
      <c r="J19" s="410"/>
      <c r="K19" s="410"/>
      <c r="L19" s="409" t="s">
        <v>256</v>
      </c>
      <c r="M19" s="409"/>
      <c r="N19" s="408" t="s">
        <v>408</v>
      </c>
      <c r="O19" s="408"/>
      <c r="P19" s="408"/>
      <c r="Q19" s="408" t="s">
        <v>409</v>
      </c>
      <c r="R19" s="408"/>
      <c r="S19" s="426" t="s">
        <v>277</v>
      </c>
      <c r="T19" s="426"/>
      <c r="U19" s="426"/>
      <c r="V19" s="416" t="s">
        <v>392</v>
      </c>
      <c r="X19" s="325" t="s">
        <v>1010</v>
      </c>
      <c r="Y19" s="325"/>
      <c r="Z19" s="325"/>
      <c r="AA19" s="325"/>
    </row>
    <row r="20" spans="2:27" ht="24" customHeight="1">
      <c r="B20" s="402"/>
      <c r="C20" s="38" t="s">
        <v>22</v>
      </c>
      <c r="D20" s="408" t="s">
        <v>400</v>
      </c>
      <c r="E20" s="408"/>
      <c r="F20" s="408"/>
      <c r="G20" s="409" t="s">
        <v>247</v>
      </c>
      <c r="H20" s="409"/>
      <c r="I20" s="410"/>
      <c r="J20" s="410"/>
      <c r="K20" s="410"/>
      <c r="L20" s="409" t="s">
        <v>257</v>
      </c>
      <c r="M20" s="409"/>
      <c r="N20" s="408" t="s">
        <v>410</v>
      </c>
      <c r="O20" s="408"/>
      <c r="P20" s="408"/>
      <c r="Q20" s="408" t="s">
        <v>400</v>
      </c>
      <c r="R20" s="408"/>
      <c r="S20" s="426"/>
      <c r="T20" s="426"/>
      <c r="U20" s="426"/>
      <c r="V20" s="416"/>
    </row>
    <row r="21" spans="2:27" ht="24" customHeight="1">
      <c r="B21" s="402"/>
      <c r="C21" s="38" t="s">
        <v>242</v>
      </c>
      <c r="D21" s="411" t="s">
        <v>401</v>
      </c>
      <c r="E21" s="411"/>
      <c r="F21" s="411"/>
      <c r="G21" s="418" t="s">
        <v>249</v>
      </c>
      <c r="H21" s="418"/>
      <c r="I21" s="410" t="s">
        <v>252</v>
      </c>
      <c r="J21" s="410"/>
      <c r="K21" s="410"/>
      <c r="L21" s="418" t="s">
        <v>259</v>
      </c>
      <c r="M21" s="418"/>
      <c r="N21" s="411" t="s">
        <v>401</v>
      </c>
      <c r="O21" s="411"/>
      <c r="P21" s="411"/>
      <c r="Q21" s="408" t="s">
        <v>411</v>
      </c>
      <c r="R21" s="408"/>
      <c r="S21" s="426" t="s">
        <v>278</v>
      </c>
      <c r="T21" s="426"/>
      <c r="U21" s="426"/>
      <c r="V21" s="416"/>
    </row>
    <row r="22" spans="2:27" ht="24" customHeight="1">
      <c r="B22" s="402"/>
      <c r="C22" s="38" t="s">
        <v>243</v>
      </c>
      <c r="D22" s="408" t="s">
        <v>402</v>
      </c>
      <c r="E22" s="408"/>
      <c r="F22" s="408"/>
      <c r="G22" s="409" t="s">
        <v>248</v>
      </c>
      <c r="H22" s="409"/>
      <c r="I22" s="410" t="s">
        <v>253</v>
      </c>
      <c r="J22" s="410"/>
      <c r="K22" s="410"/>
      <c r="L22" s="409" t="s">
        <v>258</v>
      </c>
      <c r="M22" s="409"/>
      <c r="N22" s="408" t="s">
        <v>402</v>
      </c>
      <c r="O22" s="408"/>
      <c r="P22" s="408"/>
      <c r="Q22" s="408" t="s">
        <v>412</v>
      </c>
      <c r="R22" s="408"/>
      <c r="S22" s="426"/>
      <c r="T22" s="426"/>
      <c r="U22" s="426"/>
      <c r="V22" s="416"/>
    </row>
    <row r="23" spans="2:27" ht="24" customHeight="1">
      <c r="B23" s="402"/>
      <c r="C23" s="39" t="s">
        <v>261</v>
      </c>
      <c r="D23" s="417" t="s">
        <v>403</v>
      </c>
      <c r="E23" s="417"/>
      <c r="F23" s="417"/>
      <c r="G23" s="420" t="s">
        <v>263</v>
      </c>
      <c r="H23" s="420"/>
      <c r="I23" s="419" t="s">
        <v>396</v>
      </c>
      <c r="J23" s="419"/>
      <c r="K23" s="419"/>
      <c r="L23" s="421" t="s">
        <v>265</v>
      </c>
      <c r="M23" s="421"/>
      <c r="N23" s="417" t="s">
        <v>413</v>
      </c>
      <c r="O23" s="417"/>
      <c r="P23" s="417"/>
      <c r="Q23" s="417" t="s">
        <v>414</v>
      </c>
      <c r="R23" s="417"/>
      <c r="S23" s="426" t="s">
        <v>393</v>
      </c>
      <c r="T23" s="426"/>
      <c r="U23" s="426"/>
      <c r="V23" s="416"/>
    </row>
    <row r="24" spans="2:27" ht="24" customHeight="1">
      <c r="B24" s="402"/>
      <c r="C24" s="38" t="s">
        <v>244</v>
      </c>
      <c r="D24" s="411" t="s">
        <v>404</v>
      </c>
      <c r="E24" s="411"/>
      <c r="F24" s="411"/>
      <c r="G24" s="418" t="s">
        <v>250</v>
      </c>
      <c r="H24" s="418"/>
      <c r="I24" s="419" t="s">
        <v>254</v>
      </c>
      <c r="J24" s="419"/>
      <c r="K24" s="419"/>
      <c r="L24" s="418" t="s">
        <v>260</v>
      </c>
      <c r="M24" s="418"/>
      <c r="N24" s="411" t="s">
        <v>404</v>
      </c>
      <c r="O24" s="411"/>
      <c r="P24" s="411"/>
      <c r="Q24" s="408" t="s">
        <v>415</v>
      </c>
      <c r="R24" s="408"/>
      <c r="S24" s="426"/>
      <c r="T24" s="426"/>
      <c r="U24" s="426"/>
      <c r="V24" s="416"/>
    </row>
    <row r="25" spans="2:27" ht="24" customHeight="1" thickBot="1">
      <c r="B25" s="402"/>
      <c r="C25" s="39" t="s">
        <v>262</v>
      </c>
      <c r="D25" s="417" t="s">
        <v>405</v>
      </c>
      <c r="E25" s="417"/>
      <c r="F25" s="417"/>
      <c r="G25" s="420" t="s">
        <v>264</v>
      </c>
      <c r="H25" s="420"/>
      <c r="I25" s="419" t="s">
        <v>397</v>
      </c>
      <c r="J25" s="419"/>
      <c r="K25" s="419"/>
      <c r="L25" s="421" t="s">
        <v>244</v>
      </c>
      <c r="M25" s="421"/>
      <c r="N25" s="417" t="s">
        <v>416</v>
      </c>
      <c r="O25" s="417"/>
      <c r="P25" s="417"/>
      <c r="Q25" s="417" t="s">
        <v>417</v>
      </c>
      <c r="R25" s="417"/>
      <c r="S25" s="405" t="s">
        <v>395</v>
      </c>
      <c r="T25" s="405"/>
      <c r="U25" s="405"/>
      <c r="V25" s="405"/>
      <c r="X25" s="396" t="s">
        <v>1012</v>
      </c>
      <c r="Y25" s="396"/>
      <c r="Z25" s="396"/>
      <c r="AA25" s="152"/>
    </row>
    <row r="26" spans="2:27" ht="36" customHeight="1">
      <c r="B26" s="402"/>
      <c r="C26" s="400" t="s">
        <v>419</v>
      </c>
      <c r="D26" s="401"/>
      <c r="E26" s="401"/>
      <c r="F26" s="401"/>
      <c r="G26" s="401"/>
      <c r="H26" s="401"/>
      <c r="I26" s="401"/>
      <c r="J26" s="401"/>
      <c r="K26" s="401"/>
      <c r="L26" s="401"/>
      <c r="M26" s="401"/>
      <c r="N26" s="401"/>
      <c r="O26" s="401"/>
      <c r="P26" s="401"/>
      <c r="Q26" s="401"/>
      <c r="R26" s="401"/>
      <c r="S26" s="401"/>
      <c r="T26" s="401"/>
      <c r="U26" s="401"/>
      <c r="V26" s="401"/>
      <c r="X26" s="389" t="s">
        <v>1013</v>
      </c>
      <c r="Y26" s="390"/>
      <c r="Z26" s="164"/>
      <c r="AA26" s="230">
        <v>4</v>
      </c>
    </row>
    <row r="27" spans="2:27" ht="24" customHeight="1">
      <c r="B27" s="406" t="s">
        <v>236</v>
      </c>
      <c r="C27" s="404" t="s">
        <v>418</v>
      </c>
      <c r="D27" s="404"/>
      <c r="E27" s="405" t="s">
        <v>392</v>
      </c>
      <c r="F27" s="405"/>
      <c r="G27" s="405"/>
      <c r="H27" s="405"/>
      <c r="I27" s="405"/>
      <c r="J27" s="405" t="s">
        <v>395</v>
      </c>
      <c r="K27" s="405"/>
      <c r="L27" s="405"/>
      <c r="M27" s="397"/>
      <c r="N27" s="397"/>
      <c r="O27" s="397"/>
      <c r="P27" s="397"/>
      <c r="Q27" s="397"/>
      <c r="R27" s="397"/>
      <c r="S27" s="397"/>
      <c r="T27" s="397"/>
      <c r="U27" s="397"/>
      <c r="V27" s="397"/>
      <c r="X27" s="393" t="s">
        <v>1015</v>
      </c>
      <c r="Y27" s="165" t="s">
        <v>1016</v>
      </c>
      <c r="Z27" s="166"/>
      <c r="AA27" s="152"/>
    </row>
    <row r="28" spans="2:27" ht="24" customHeight="1">
      <c r="B28" s="406"/>
      <c r="C28" s="404"/>
      <c r="D28" s="404"/>
      <c r="E28" s="405" t="s">
        <v>420</v>
      </c>
      <c r="F28" s="405"/>
      <c r="G28" s="405"/>
      <c r="H28" s="405"/>
      <c r="I28" s="405"/>
      <c r="J28" s="405"/>
      <c r="K28" s="405"/>
      <c r="L28" s="405"/>
      <c r="M28" s="397"/>
      <c r="N28" s="397"/>
      <c r="O28" s="397"/>
      <c r="P28" s="397"/>
      <c r="Q28" s="397"/>
      <c r="R28" s="397"/>
      <c r="S28" s="397"/>
      <c r="T28" s="397"/>
      <c r="U28" s="397"/>
      <c r="V28" s="397"/>
      <c r="X28" s="394"/>
      <c r="Y28" s="167" t="s">
        <v>1017</v>
      </c>
      <c r="Z28" s="168"/>
      <c r="AA28" s="152"/>
    </row>
    <row r="29" spans="2:27" ht="24" customHeight="1">
      <c r="B29" s="406"/>
      <c r="C29" s="404"/>
      <c r="D29" s="404"/>
      <c r="E29" s="407" t="s">
        <v>277</v>
      </c>
      <c r="F29" s="407"/>
      <c r="G29" s="72" t="s">
        <v>278</v>
      </c>
      <c r="H29" s="407" t="s">
        <v>279</v>
      </c>
      <c r="I29" s="407"/>
      <c r="J29" s="405"/>
      <c r="K29" s="405"/>
      <c r="L29" s="405"/>
      <c r="M29" s="397"/>
      <c r="N29" s="397"/>
      <c r="O29" s="397"/>
      <c r="P29" s="397"/>
      <c r="Q29" s="397"/>
      <c r="R29" s="397"/>
      <c r="S29" s="397"/>
      <c r="T29" s="397"/>
      <c r="U29" s="397"/>
      <c r="V29" s="397"/>
      <c r="X29" s="395"/>
      <c r="Y29" s="169" t="s">
        <v>1018</v>
      </c>
      <c r="Z29" s="170"/>
      <c r="AA29" s="152"/>
    </row>
    <row r="30" spans="2:27" ht="24" customHeight="1" thickBot="1">
      <c r="B30" s="398" t="s">
        <v>421</v>
      </c>
      <c r="C30" s="398"/>
      <c r="D30" s="398"/>
      <c r="E30" s="398"/>
      <c r="F30" s="398"/>
      <c r="G30" s="398"/>
      <c r="H30" s="398"/>
      <c r="I30" s="398"/>
      <c r="J30" s="398"/>
      <c r="K30" s="398"/>
      <c r="L30" s="398"/>
      <c r="M30" s="398"/>
      <c r="N30" s="398"/>
      <c r="O30" s="398"/>
      <c r="P30" s="398"/>
      <c r="Q30" s="398"/>
      <c r="R30" s="398"/>
      <c r="S30" s="398"/>
      <c r="T30" s="398"/>
      <c r="U30" s="398"/>
      <c r="V30" s="398"/>
      <c r="X30" s="391" t="s">
        <v>1014</v>
      </c>
      <c r="Y30" s="392"/>
      <c r="Z30" s="171"/>
      <c r="AA30" s="152"/>
    </row>
    <row r="31" spans="2:27" ht="129" customHeight="1">
      <c r="B31" s="399"/>
      <c r="C31" s="399"/>
      <c r="D31" s="399"/>
      <c r="E31" s="399"/>
      <c r="F31" s="399"/>
      <c r="G31" s="399"/>
      <c r="H31" s="399"/>
      <c r="I31" s="399"/>
      <c r="J31" s="399"/>
      <c r="K31" s="399"/>
      <c r="L31" s="399"/>
      <c r="M31" s="399"/>
      <c r="N31" s="399"/>
      <c r="O31" s="399"/>
      <c r="P31" s="399"/>
      <c r="Q31" s="399"/>
      <c r="R31" s="399"/>
      <c r="S31" s="399"/>
      <c r="T31" s="399"/>
      <c r="U31" s="399"/>
      <c r="V31" s="399"/>
    </row>
    <row r="32" spans="2:27" ht="15" customHeight="1"/>
    <row r="33" spans="2:21" ht="15" customHeight="1">
      <c r="B33" s="303" t="s">
        <v>1230</v>
      </c>
    </row>
    <row r="34" spans="2:21" ht="15" customHeight="1">
      <c r="B34" s="308" t="s">
        <v>1255</v>
      </c>
    </row>
    <row r="35" spans="2:21" ht="15" customHeight="1">
      <c r="B35" s="429" t="s">
        <v>1256</v>
      </c>
      <c r="C35" s="429"/>
      <c r="D35" s="429"/>
      <c r="E35" s="429"/>
      <c r="F35" s="429"/>
      <c r="G35" s="429"/>
      <c r="H35" s="429"/>
      <c r="I35" s="429"/>
      <c r="J35" s="429"/>
      <c r="K35" s="429"/>
      <c r="L35" s="429"/>
      <c r="M35" s="429"/>
      <c r="N35" s="429"/>
      <c r="O35" s="429"/>
      <c r="P35" s="429"/>
      <c r="Q35" s="429"/>
      <c r="R35" s="429"/>
      <c r="S35" s="429"/>
      <c r="T35" s="429"/>
      <c r="U35" s="429"/>
    </row>
    <row r="36" spans="2:21" ht="15" customHeight="1"/>
    <row r="37" spans="2:21" ht="15" customHeight="1"/>
    <row r="38" spans="2:21" ht="15" customHeight="1"/>
    <row r="39" spans="2:21" ht="15" customHeight="1"/>
    <row r="40" spans="2:21" ht="15" customHeight="1"/>
    <row r="41" spans="2:21" ht="15" customHeight="1"/>
    <row r="42" spans="2:21" ht="15" customHeight="1"/>
    <row r="43" spans="2:21" ht="15" customHeight="1"/>
    <row r="44" spans="2:21" ht="15" customHeight="1"/>
    <row r="45" spans="2:21" ht="15" customHeight="1"/>
    <row r="46" spans="2:21" ht="12" customHeight="1"/>
    <row r="47" spans="2:21" ht="12" customHeight="1"/>
    <row r="48" spans="2:21" ht="12" customHeight="1"/>
    <row r="49" ht="12" customHeight="1"/>
    <row r="50" ht="12" customHeight="1"/>
    <row r="51" ht="12" customHeight="1"/>
    <row r="52" ht="12" customHeight="1"/>
    <row r="53" ht="12" customHeight="1"/>
    <row r="54" ht="12" customHeight="1"/>
    <row r="55" ht="12" customHeight="1"/>
  </sheetData>
  <sheetProtection algorithmName="SHA-512" hashValue="e34bHyfGWqRROoHjzFfiTKApOGrK+LhwalWK++cKCyM4WhRRhrMFKNSrjbUNz4H4JQEEDkoRGP7UWDy0WYj1sw==" saltValue="Loxq4qWrZTtO6jMVjBiTQg==" spinCount="100000" sheet="1" objects="1" scenarios="1"/>
  <mergeCells count="114">
    <mergeCell ref="B35:U35"/>
    <mergeCell ref="N11:N12"/>
    <mergeCell ref="P11:P12"/>
    <mergeCell ref="Q12:U12"/>
    <mergeCell ref="T11:U11"/>
    <mergeCell ref="R11:S11"/>
    <mergeCell ref="A3:A14"/>
    <mergeCell ref="W2:W13"/>
    <mergeCell ref="C5:E8"/>
    <mergeCell ref="C9:E12"/>
    <mergeCell ref="F5:H5"/>
    <mergeCell ref="F9:H9"/>
    <mergeCell ref="Q6:T6"/>
    <mergeCell ref="N7:Q7"/>
    <mergeCell ref="O8:P8"/>
    <mergeCell ref="M4:V4"/>
    <mergeCell ref="F6:I8"/>
    <mergeCell ref="F10:I12"/>
    <mergeCell ref="J5:L12"/>
    <mergeCell ref="G25:H25"/>
    <mergeCell ref="I19:K20"/>
    <mergeCell ref="I21:K21"/>
    <mergeCell ref="I22:K22"/>
    <mergeCell ref="I23:K23"/>
    <mergeCell ref="B1:O1"/>
    <mergeCell ref="R1:V1"/>
    <mergeCell ref="O9:P9"/>
    <mergeCell ref="Q8:U8"/>
    <mergeCell ref="Q9:U9"/>
    <mergeCell ref="O11:O12"/>
    <mergeCell ref="Q25:R25"/>
    <mergeCell ref="S19:U20"/>
    <mergeCell ref="S21:U22"/>
    <mergeCell ref="S23:U24"/>
    <mergeCell ref="S25:V25"/>
    <mergeCell ref="B3:V3"/>
    <mergeCell ref="B4:B12"/>
    <mergeCell ref="C4:E4"/>
    <mergeCell ref="F4:I4"/>
    <mergeCell ref="J4:L4"/>
    <mergeCell ref="Q19:R19"/>
    <mergeCell ref="Q20:R20"/>
    <mergeCell ref="Q21:R21"/>
    <mergeCell ref="Q22:R22"/>
    <mergeCell ref="Q23:R23"/>
    <mergeCell ref="D22:F22"/>
    <mergeCell ref="Q18:R18"/>
    <mergeCell ref="D23:F23"/>
    <mergeCell ref="I25:K25"/>
    <mergeCell ref="N19:P19"/>
    <mergeCell ref="D20:F20"/>
    <mergeCell ref="G19:H19"/>
    <mergeCell ref="G20:H20"/>
    <mergeCell ref="G21:H21"/>
    <mergeCell ref="G22:H22"/>
    <mergeCell ref="G23:H23"/>
    <mergeCell ref="G24:H24"/>
    <mergeCell ref="L19:M19"/>
    <mergeCell ref="L20:M20"/>
    <mergeCell ref="L21:M21"/>
    <mergeCell ref="L22:M22"/>
    <mergeCell ref="L23:M23"/>
    <mergeCell ref="L25:M25"/>
    <mergeCell ref="N25:P25"/>
    <mergeCell ref="D24:F24"/>
    <mergeCell ref="D25:F25"/>
    <mergeCell ref="G18:H18"/>
    <mergeCell ref="I18:K18"/>
    <mergeCell ref="D21:F21"/>
    <mergeCell ref="S15:V17"/>
    <mergeCell ref="C16:H16"/>
    <mergeCell ref="D17:F17"/>
    <mergeCell ref="G17:H17"/>
    <mergeCell ref="I16:K17"/>
    <mergeCell ref="L16:R16"/>
    <mergeCell ref="L17:M17"/>
    <mergeCell ref="N17:P17"/>
    <mergeCell ref="Q17:R17"/>
    <mergeCell ref="S18:V18"/>
    <mergeCell ref="V19:V24"/>
    <mergeCell ref="N20:P20"/>
    <mergeCell ref="N21:P21"/>
    <mergeCell ref="N22:P22"/>
    <mergeCell ref="N23:P23"/>
    <mergeCell ref="N24:P24"/>
    <mergeCell ref="Q24:R24"/>
    <mergeCell ref="L24:M24"/>
    <mergeCell ref="L18:M18"/>
    <mergeCell ref="N18:P18"/>
    <mergeCell ref="I24:K24"/>
    <mergeCell ref="X19:AA19"/>
    <mergeCell ref="X26:Y26"/>
    <mergeCell ref="X30:Y30"/>
    <mergeCell ref="X27:X29"/>
    <mergeCell ref="X25:Z25"/>
    <mergeCell ref="M27:V29"/>
    <mergeCell ref="B30:V30"/>
    <mergeCell ref="B31:V31"/>
    <mergeCell ref="C26:V26"/>
    <mergeCell ref="B13:B26"/>
    <mergeCell ref="C13:J14"/>
    <mergeCell ref="K13:V13"/>
    <mergeCell ref="K14:V14"/>
    <mergeCell ref="C15:K15"/>
    <mergeCell ref="L15:R15"/>
    <mergeCell ref="C27:D29"/>
    <mergeCell ref="J27:L29"/>
    <mergeCell ref="E27:I27"/>
    <mergeCell ref="E28:I28"/>
    <mergeCell ref="B27:B29"/>
    <mergeCell ref="E29:F29"/>
    <mergeCell ref="H29:I29"/>
    <mergeCell ref="D18:F18"/>
    <mergeCell ref="D19:F19"/>
  </mergeCells>
  <phoneticPr fontId="2"/>
  <dataValidations count="2">
    <dataValidation imeMode="off" allowBlank="1" showInputMessage="1" showErrorMessage="1" sqref="F6:I8 F10:I12 O11:O12 R11:S11 Q6:T6"/>
    <dataValidation imeMode="on" allowBlank="1" showInputMessage="1" showErrorMessage="1" sqref="B31:V31"/>
  </dataValidations>
  <hyperlinks>
    <hyperlink ref="B34" r:id="rId1"/>
  </hyperlinks>
  <pageMargins left="0.69" right="0.2" top="0.86" bottom="0.21" header="0.53" footer="0.31496062992125984"/>
  <pageSetup paperSize="9" scale="95"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4099" r:id="rId5" name="Option Button 3">
              <controlPr defaultSize="0" autoFill="0" autoLine="0" autoPict="0" altText="">
                <anchor moveWithCells="1">
                  <from>
                    <xdr:col>25</xdr:col>
                    <xdr:colOff>209550</xdr:colOff>
                    <xdr:row>25</xdr:row>
                    <xdr:rowOff>123825</xdr:rowOff>
                  </from>
                  <to>
                    <xdr:col>25</xdr:col>
                    <xdr:colOff>504825</xdr:colOff>
                    <xdr:row>25</xdr:row>
                    <xdr:rowOff>333375</xdr:rowOff>
                  </to>
                </anchor>
              </controlPr>
            </control>
          </mc:Choice>
        </mc:AlternateContent>
        <mc:AlternateContent xmlns:mc="http://schemas.openxmlformats.org/markup-compatibility/2006">
          <mc:Choice Requires="x14">
            <control shapeId="4101" r:id="rId6" name="Option Button 5">
              <controlPr defaultSize="0" autoFill="0" autoLine="0" autoPict="0" altText="">
                <anchor moveWithCells="1">
                  <from>
                    <xdr:col>25</xdr:col>
                    <xdr:colOff>209550</xdr:colOff>
                    <xdr:row>26</xdr:row>
                    <xdr:rowOff>66675</xdr:rowOff>
                  </from>
                  <to>
                    <xdr:col>25</xdr:col>
                    <xdr:colOff>504825</xdr:colOff>
                    <xdr:row>26</xdr:row>
                    <xdr:rowOff>266700</xdr:rowOff>
                  </to>
                </anchor>
              </controlPr>
            </control>
          </mc:Choice>
        </mc:AlternateContent>
        <mc:AlternateContent xmlns:mc="http://schemas.openxmlformats.org/markup-compatibility/2006">
          <mc:Choice Requires="x14">
            <control shapeId="4102" r:id="rId7" name="Option Button 6">
              <controlPr defaultSize="0" autoFill="0" autoLine="0" autoPict="0" altText="">
                <anchor moveWithCells="1">
                  <from>
                    <xdr:col>25</xdr:col>
                    <xdr:colOff>209550</xdr:colOff>
                    <xdr:row>27</xdr:row>
                    <xdr:rowOff>66675</xdr:rowOff>
                  </from>
                  <to>
                    <xdr:col>25</xdr:col>
                    <xdr:colOff>504825</xdr:colOff>
                    <xdr:row>27</xdr:row>
                    <xdr:rowOff>266700</xdr:rowOff>
                  </to>
                </anchor>
              </controlPr>
            </control>
          </mc:Choice>
        </mc:AlternateContent>
        <mc:AlternateContent xmlns:mc="http://schemas.openxmlformats.org/markup-compatibility/2006">
          <mc:Choice Requires="x14">
            <control shapeId="4103" r:id="rId8" name="Option Button 7">
              <controlPr defaultSize="0" autoFill="0" autoLine="0" autoPict="0" altText="">
                <anchor moveWithCells="1">
                  <from>
                    <xdr:col>25</xdr:col>
                    <xdr:colOff>209550</xdr:colOff>
                    <xdr:row>28</xdr:row>
                    <xdr:rowOff>66675</xdr:rowOff>
                  </from>
                  <to>
                    <xdr:col>25</xdr:col>
                    <xdr:colOff>504825</xdr:colOff>
                    <xdr:row>28</xdr:row>
                    <xdr:rowOff>276225</xdr:rowOff>
                  </to>
                </anchor>
              </controlPr>
            </control>
          </mc:Choice>
        </mc:AlternateContent>
        <mc:AlternateContent xmlns:mc="http://schemas.openxmlformats.org/markup-compatibility/2006">
          <mc:Choice Requires="x14">
            <control shapeId="4104" r:id="rId9" name="Option Button 8">
              <controlPr defaultSize="0" autoFill="0" autoLine="0" autoPict="0" altText="">
                <anchor moveWithCells="1">
                  <from>
                    <xdr:col>25</xdr:col>
                    <xdr:colOff>209550</xdr:colOff>
                    <xdr:row>29</xdr:row>
                    <xdr:rowOff>66675</xdr:rowOff>
                  </from>
                  <to>
                    <xdr:col>25</xdr:col>
                    <xdr:colOff>504825</xdr:colOff>
                    <xdr:row>29</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sheetPr>
  <dimension ref="A1:AU39"/>
  <sheetViews>
    <sheetView showGridLines="0" showRowColHeaders="0" zoomScale="130" zoomScaleNormal="130" workbookViewId="0">
      <selection activeCell="H26" sqref="H26:I26"/>
    </sheetView>
  </sheetViews>
  <sheetFormatPr defaultRowHeight="9.75"/>
  <cols>
    <col min="1" max="1" width="2.25" style="2" customWidth="1"/>
    <col min="2" max="2" width="2.75" style="2" customWidth="1"/>
    <col min="3" max="3" width="14.375" style="2" customWidth="1"/>
    <col min="4" max="4" width="2.375" style="2" customWidth="1"/>
    <col min="5" max="5" width="1.375" style="2" customWidth="1"/>
    <col min="6" max="6" width="1.625" style="2" customWidth="1"/>
    <col min="7" max="7" width="2.75" style="2" customWidth="1"/>
    <col min="8" max="8" width="1.5" style="2" customWidth="1"/>
    <col min="9" max="9" width="1.375" style="2" customWidth="1"/>
    <col min="10" max="10" width="2.25" style="2" customWidth="1"/>
    <col min="11" max="11" width="1.75" style="2" customWidth="1"/>
    <col min="12" max="12" width="1.625" style="2" customWidth="1"/>
    <col min="13" max="14" width="1.5" style="2" customWidth="1"/>
    <col min="15" max="15" width="1.25" style="2" customWidth="1"/>
    <col min="16" max="16" width="1.625" style="2" customWidth="1"/>
    <col min="17" max="17" width="0.875" style="2" customWidth="1"/>
    <col min="18" max="18" width="2.125" style="2" customWidth="1"/>
    <col min="19" max="19" width="1.375" style="2" customWidth="1"/>
    <col min="20" max="20" width="2.5" style="2" customWidth="1"/>
    <col min="21" max="21" width="1.75" style="2" customWidth="1"/>
    <col min="22" max="22" width="1.625" style="2" customWidth="1"/>
    <col min="23" max="23" width="1.375" style="2" customWidth="1"/>
    <col min="24" max="24" width="3.125" style="2" customWidth="1"/>
    <col min="25" max="25" width="2.25" style="2" customWidth="1"/>
    <col min="26" max="26" width="1.375" style="2" customWidth="1"/>
    <col min="27" max="27" width="1.5" style="2" customWidth="1"/>
    <col min="28" max="28" width="0.875" style="2" customWidth="1"/>
    <col min="29" max="29" width="3.375" style="2" customWidth="1"/>
    <col min="30" max="30" width="2.25" style="2" customWidth="1"/>
    <col min="31" max="31" width="2.625" style="2" customWidth="1"/>
    <col min="32" max="32" width="4.125" style="2" customWidth="1"/>
    <col min="33" max="33" width="8.25" style="2" customWidth="1"/>
    <col min="34" max="34" width="4.5" style="2" customWidth="1"/>
    <col min="35" max="35" width="4" style="2" customWidth="1"/>
    <col min="36" max="36" width="6.875" style="2" customWidth="1"/>
    <col min="37" max="38" width="2.25" style="2" customWidth="1"/>
    <col min="39" max="39" width="12.875" style="2" customWidth="1"/>
    <col min="40" max="40" width="1.875" style="2" hidden="1" customWidth="1"/>
    <col min="41" max="41" width="5.75" style="2" customWidth="1"/>
    <col min="42" max="63" width="4.75" style="2" customWidth="1"/>
    <col min="64" max="16384" width="9" style="2"/>
  </cols>
  <sheetData>
    <row r="1" spans="1:47" ht="13.5" customHeight="1">
      <c r="B1" s="470" t="s">
        <v>430</v>
      </c>
      <c r="C1" s="470"/>
      <c r="D1" s="470"/>
      <c r="E1" s="470"/>
      <c r="F1" s="470"/>
      <c r="G1" s="470"/>
      <c r="H1" s="470"/>
      <c r="I1" s="470"/>
      <c r="J1" s="470"/>
      <c r="K1" s="470"/>
      <c r="L1" s="470"/>
      <c r="M1" s="470"/>
      <c r="N1" s="470"/>
      <c r="O1" s="470"/>
      <c r="P1" s="470"/>
      <c r="Q1" s="470"/>
      <c r="R1" s="470"/>
      <c r="S1" s="470"/>
      <c r="T1" s="470"/>
      <c r="U1" s="470"/>
      <c r="AE1" s="431" t="s">
        <v>291</v>
      </c>
      <c r="AF1" s="431"/>
      <c r="AG1" s="423" t="str">
        <f>IF('１表の１'!D4="","",'１表の１'!D4)</f>
        <v/>
      </c>
      <c r="AH1" s="423"/>
      <c r="AI1" s="423"/>
      <c r="AJ1" s="423"/>
    </row>
    <row r="2" spans="1:47" ht="3" customHeight="1">
      <c r="AL2" s="434" t="s">
        <v>283</v>
      </c>
    </row>
    <row r="3" spans="1:47" ht="24" customHeight="1">
      <c r="A3" s="467" t="s">
        <v>299</v>
      </c>
      <c r="B3" s="443" t="s">
        <v>431</v>
      </c>
      <c r="C3" s="443"/>
      <c r="D3" s="476" t="s">
        <v>324</v>
      </c>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4" t="s">
        <v>320</v>
      </c>
      <c r="AG3" s="471" t="s">
        <v>441</v>
      </c>
      <c r="AH3" s="448"/>
      <c r="AI3" s="448"/>
      <c r="AJ3" s="448"/>
      <c r="AK3" s="448"/>
      <c r="AL3" s="434"/>
      <c r="AM3" s="447" t="s">
        <v>1039</v>
      </c>
      <c r="AN3" s="447"/>
      <c r="AO3" s="447"/>
      <c r="AP3" s="447"/>
      <c r="AQ3" s="447"/>
      <c r="AR3" s="447"/>
      <c r="AS3" s="447"/>
      <c r="AT3" s="154"/>
      <c r="AU3" s="154"/>
    </row>
    <row r="4" spans="1:47" ht="24" customHeight="1">
      <c r="A4" s="467"/>
      <c r="B4" s="443"/>
      <c r="C4" s="443"/>
      <c r="D4" s="458" t="s">
        <v>433</v>
      </c>
      <c r="E4" s="458"/>
      <c r="F4" s="458"/>
      <c r="G4" s="458"/>
      <c r="H4" s="458"/>
      <c r="I4" s="458"/>
      <c r="J4" s="458"/>
      <c r="K4" s="458"/>
      <c r="L4" s="458"/>
      <c r="M4" s="458"/>
      <c r="N4" s="458"/>
      <c r="O4" s="458"/>
      <c r="P4" s="458"/>
      <c r="Q4" s="458"/>
      <c r="R4" s="458"/>
      <c r="S4" s="449" t="s">
        <v>434</v>
      </c>
      <c r="T4" s="449"/>
      <c r="U4" s="449"/>
      <c r="V4" s="449"/>
      <c r="W4" s="449"/>
      <c r="X4" s="449"/>
      <c r="Y4" s="449"/>
      <c r="Z4" s="449"/>
      <c r="AA4" s="449"/>
      <c r="AB4" s="449"/>
      <c r="AC4" s="449"/>
      <c r="AD4" s="449"/>
      <c r="AE4" s="449"/>
      <c r="AF4" s="474"/>
      <c r="AG4" s="448"/>
      <c r="AH4" s="448"/>
      <c r="AI4" s="448"/>
      <c r="AJ4" s="448"/>
      <c r="AK4" s="448"/>
      <c r="AL4" s="434"/>
      <c r="AM4" s="447"/>
      <c r="AN4" s="447"/>
      <c r="AO4" s="447"/>
      <c r="AP4" s="447"/>
      <c r="AQ4" s="447"/>
      <c r="AR4" s="447"/>
      <c r="AS4" s="447"/>
      <c r="AT4" s="154"/>
      <c r="AU4" s="154"/>
    </row>
    <row r="5" spans="1:47" ht="36" customHeight="1">
      <c r="A5" s="467"/>
      <c r="B5" s="443"/>
      <c r="C5" s="443"/>
      <c r="D5" s="456" t="s">
        <v>275</v>
      </c>
      <c r="E5" s="457"/>
      <c r="F5" s="457"/>
      <c r="G5" s="457"/>
      <c r="H5" s="456" t="s">
        <v>275</v>
      </c>
      <c r="I5" s="457"/>
      <c r="J5" s="457"/>
      <c r="K5" s="457"/>
      <c r="L5" s="457"/>
      <c r="M5" s="456" t="s">
        <v>275</v>
      </c>
      <c r="N5" s="457"/>
      <c r="O5" s="457"/>
      <c r="P5" s="457"/>
      <c r="Q5" s="457"/>
      <c r="R5" s="457"/>
      <c r="S5" s="456" t="s">
        <v>275</v>
      </c>
      <c r="T5" s="457"/>
      <c r="U5" s="457"/>
      <c r="V5" s="457"/>
      <c r="W5" s="457"/>
      <c r="X5" s="456" t="s">
        <v>435</v>
      </c>
      <c r="Y5" s="457"/>
      <c r="Z5" s="457"/>
      <c r="AA5" s="457"/>
      <c r="AB5" s="456" t="s">
        <v>275</v>
      </c>
      <c r="AC5" s="457"/>
      <c r="AD5" s="457"/>
      <c r="AE5" s="457"/>
      <c r="AF5" s="474"/>
      <c r="AG5" s="408" t="s">
        <v>440</v>
      </c>
      <c r="AH5" s="408"/>
      <c r="AI5" s="408"/>
      <c r="AJ5" s="408"/>
      <c r="AK5" s="408"/>
      <c r="AL5" s="434"/>
      <c r="AM5" s="2" t="s">
        <v>58</v>
      </c>
      <c r="AO5" s="2" t="s">
        <v>58</v>
      </c>
    </row>
    <row r="6" spans="1:47" ht="11.25" customHeight="1">
      <c r="A6" s="467"/>
      <c r="B6" s="443"/>
      <c r="C6" s="443"/>
      <c r="D6" s="453" t="str">
        <f>'４表'!AV8</f>
        <v/>
      </c>
      <c r="E6" s="453"/>
      <c r="F6" s="78" t="s">
        <v>25</v>
      </c>
      <c r="G6" s="65" t="s">
        <v>26</v>
      </c>
      <c r="H6" s="452" t="str">
        <f>'４表'!AV18</f>
        <v/>
      </c>
      <c r="I6" s="453"/>
      <c r="J6" s="453"/>
      <c r="K6" s="453"/>
      <c r="L6" s="78" t="s">
        <v>25</v>
      </c>
      <c r="M6" s="452" t="str">
        <f>'４表'!AV28</f>
        <v/>
      </c>
      <c r="N6" s="453"/>
      <c r="O6" s="453"/>
      <c r="P6" s="453"/>
      <c r="Q6" s="453"/>
      <c r="R6" s="78" t="s">
        <v>25</v>
      </c>
      <c r="S6" s="453" t="str">
        <f>'４表'!AV10</f>
        <v/>
      </c>
      <c r="T6" s="453"/>
      <c r="U6" s="78" t="s">
        <v>25</v>
      </c>
      <c r="V6" s="472" t="s">
        <v>442</v>
      </c>
      <c r="W6" s="472"/>
      <c r="X6" s="452" t="str">
        <f>'４表'!AV20</f>
        <v/>
      </c>
      <c r="Y6" s="453"/>
      <c r="Z6" s="453"/>
      <c r="AA6" s="78" t="s">
        <v>25</v>
      </c>
      <c r="AB6" s="452" t="str">
        <f>'４表'!AV30</f>
        <v/>
      </c>
      <c r="AC6" s="453"/>
      <c r="AD6" s="453"/>
      <c r="AE6" s="78" t="s">
        <v>25</v>
      </c>
      <c r="AF6" s="466" t="s">
        <v>236</v>
      </c>
      <c r="AG6" s="475" t="s">
        <v>34</v>
      </c>
      <c r="AH6" s="475"/>
      <c r="AI6" s="475" t="s">
        <v>33</v>
      </c>
      <c r="AJ6" s="475"/>
      <c r="AK6" s="475"/>
      <c r="AL6" s="434"/>
      <c r="AM6" s="325" t="s">
        <v>1044</v>
      </c>
      <c r="AN6" s="325"/>
      <c r="AO6" s="325"/>
      <c r="AP6" s="325"/>
      <c r="AQ6" s="325"/>
      <c r="AR6" s="154"/>
      <c r="AS6" s="154"/>
      <c r="AT6" s="154"/>
    </row>
    <row r="7" spans="1:47" ht="23.25" customHeight="1">
      <c r="A7" s="467"/>
      <c r="B7" s="443"/>
      <c r="C7" s="443"/>
      <c r="D7" s="453"/>
      <c r="E7" s="453"/>
      <c r="G7" s="159" t="str">
        <f>IFERROR('４表'!AZ8*10,"")</f>
        <v/>
      </c>
      <c r="H7" s="453"/>
      <c r="I7" s="453"/>
      <c r="J7" s="453"/>
      <c r="K7" s="453"/>
      <c r="M7" s="453"/>
      <c r="N7" s="453"/>
      <c r="O7" s="453"/>
      <c r="P7" s="453"/>
      <c r="Q7" s="453"/>
      <c r="S7" s="453"/>
      <c r="T7" s="453"/>
      <c r="V7" s="473" t="str">
        <f>IFERROR('４表'!AZ10*10,"")</f>
        <v/>
      </c>
      <c r="W7" s="473"/>
      <c r="X7" s="453"/>
      <c r="Y7" s="453"/>
      <c r="Z7" s="453"/>
      <c r="AB7" s="453"/>
      <c r="AC7" s="453"/>
      <c r="AD7" s="453"/>
      <c r="AF7" s="466"/>
      <c r="AG7" s="475"/>
      <c r="AH7" s="475"/>
      <c r="AI7" s="475"/>
      <c r="AJ7" s="475"/>
      <c r="AK7" s="475"/>
      <c r="AL7" s="434"/>
      <c r="AM7" s="325"/>
      <c r="AN7" s="325"/>
      <c r="AO7" s="325"/>
      <c r="AP7" s="325"/>
      <c r="AQ7" s="325"/>
      <c r="AR7" s="154"/>
      <c r="AS7" s="154"/>
      <c r="AT7" s="154"/>
    </row>
    <row r="8" spans="1:47" ht="24.75" customHeight="1">
      <c r="A8" s="467"/>
      <c r="B8" s="443" t="s">
        <v>432</v>
      </c>
      <c r="C8" s="443"/>
      <c r="D8" s="465" t="s">
        <v>324</v>
      </c>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34"/>
    </row>
    <row r="9" spans="1:47" ht="34.5" customHeight="1">
      <c r="A9" s="467"/>
      <c r="B9" s="443"/>
      <c r="C9" s="443"/>
      <c r="D9" s="468" t="s">
        <v>443</v>
      </c>
      <c r="E9" s="455"/>
      <c r="F9" s="455"/>
      <c r="G9" s="455"/>
      <c r="H9" s="455"/>
      <c r="I9" s="455"/>
      <c r="J9" s="455"/>
      <c r="K9" s="455"/>
      <c r="L9" s="455"/>
      <c r="M9" s="455"/>
      <c r="N9" s="455"/>
      <c r="O9" s="455"/>
      <c r="P9" s="456" t="s">
        <v>444</v>
      </c>
      <c r="Q9" s="457"/>
      <c r="R9" s="457"/>
      <c r="S9" s="457"/>
      <c r="T9" s="457"/>
      <c r="U9" s="457"/>
      <c r="V9" s="457"/>
      <c r="W9" s="457"/>
      <c r="X9" s="457"/>
      <c r="Y9" s="457"/>
      <c r="Z9" s="457"/>
      <c r="AA9" s="463" t="s">
        <v>445</v>
      </c>
      <c r="AB9" s="449"/>
      <c r="AC9" s="449"/>
      <c r="AD9" s="449"/>
      <c r="AE9" s="449"/>
      <c r="AF9" s="466" t="s">
        <v>436</v>
      </c>
      <c r="AG9" s="463" t="s">
        <v>448</v>
      </c>
      <c r="AH9" s="449"/>
      <c r="AI9" s="463" t="s">
        <v>449</v>
      </c>
      <c r="AJ9" s="449"/>
      <c r="AK9" s="449"/>
      <c r="AL9" s="434"/>
    </row>
    <row r="10" spans="1:47" ht="10.5" customHeight="1">
      <c r="A10" s="467"/>
      <c r="B10" s="443"/>
      <c r="C10" s="443"/>
      <c r="D10" s="2" t="s">
        <v>27</v>
      </c>
      <c r="E10" s="452" t="str">
        <f>'５表'!E25</f>
        <v/>
      </c>
      <c r="F10" s="453"/>
      <c r="G10" s="453"/>
      <c r="H10" s="453"/>
      <c r="I10" s="453"/>
      <c r="J10" s="453"/>
      <c r="K10" s="453"/>
      <c r="L10" s="453"/>
      <c r="M10" s="453"/>
      <c r="N10" s="449" t="s">
        <v>375</v>
      </c>
      <c r="O10" s="449"/>
      <c r="P10" s="2" t="s">
        <v>28</v>
      </c>
      <c r="Q10" s="452">
        <f>'５表'!E26</f>
        <v>0</v>
      </c>
      <c r="R10" s="453"/>
      <c r="S10" s="453"/>
      <c r="T10" s="453"/>
      <c r="U10" s="453"/>
      <c r="V10" s="453"/>
      <c r="W10" s="453"/>
      <c r="X10" s="453"/>
      <c r="Y10" s="449" t="s">
        <v>446</v>
      </c>
      <c r="Z10" s="449"/>
      <c r="AA10" s="2" t="s">
        <v>29</v>
      </c>
      <c r="AB10" s="453" t="str">
        <f>IFERROR(ROUNDDOWN(Q10/E10*100,0),"")</f>
        <v/>
      </c>
      <c r="AC10" s="453"/>
      <c r="AD10" s="453"/>
      <c r="AE10" s="2" t="s">
        <v>447</v>
      </c>
      <c r="AF10" s="466"/>
      <c r="AG10" s="449"/>
      <c r="AH10" s="449"/>
      <c r="AI10" s="449"/>
      <c r="AJ10" s="449"/>
      <c r="AK10" s="449"/>
      <c r="AL10" s="434"/>
    </row>
    <row r="11" spans="1:47" ht="24" customHeight="1">
      <c r="A11" s="467"/>
      <c r="B11" s="443"/>
      <c r="C11" s="443"/>
      <c r="D11" s="80"/>
      <c r="E11" s="453"/>
      <c r="F11" s="453"/>
      <c r="G11" s="453"/>
      <c r="H11" s="453"/>
      <c r="I11" s="453"/>
      <c r="J11" s="453"/>
      <c r="K11" s="453"/>
      <c r="L11" s="453"/>
      <c r="M11" s="453"/>
      <c r="N11" s="80"/>
      <c r="O11" s="80"/>
      <c r="P11" s="80"/>
      <c r="Q11" s="453"/>
      <c r="R11" s="453"/>
      <c r="S11" s="453"/>
      <c r="T11" s="453"/>
      <c r="U11" s="453"/>
      <c r="V11" s="453"/>
      <c r="W11" s="453"/>
      <c r="X11" s="453"/>
      <c r="Y11" s="80"/>
      <c r="Z11" s="80"/>
      <c r="AA11" s="80"/>
      <c r="AB11" s="453"/>
      <c r="AC11" s="453"/>
      <c r="AD11" s="453"/>
      <c r="AE11" s="80"/>
      <c r="AF11" s="77" t="s">
        <v>437</v>
      </c>
      <c r="AG11" s="475" t="s">
        <v>438</v>
      </c>
      <c r="AH11" s="475"/>
      <c r="AI11" s="475" t="s">
        <v>439</v>
      </c>
      <c r="AJ11" s="475"/>
      <c r="AK11" s="475"/>
      <c r="AL11" s="434"/>
      <c r="AN11" s="259" t="s">
        <v>1168</v>
      </c>
    </row>
    <row r="12" spans="1:47" ht="24" customHeight="1">
      <c r="A12" s="467"/>
      <c r="B12" s="469" t="s">
        <v>497</v>
      </c>
      <c r="C12" s="469"/>
      <c r="D12" s="465" t="s">
        <v>324</v>
      </c>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N12" s="259" t="s">
        <v>18</v>
      </c>
    </row>
    <row r="13" spans="1:47" ht="36" customHeight="1">
      <c r="B13" s="469"/>
      <c r="C13" s="469"/>
      <c r="D13" s="468" t="s">
        <v>443</v>
      </c>
      <c r="E13" s="455"/>
      <c r="F13" s="455"/>
      <c r="G13" s="455"/>
      <c r="H13" s="455"/>
      <c r="I13" s="455"/>
      <c r="J13" s="455"/>
      <c r="K13" s="455"/>
      <c r="L13" s="455"/>
      <c r="M13" s="455"/>
      <c r="N13" s="455"/>
      <c r="O13" s="455"/>
      <c r="P13" s="479" t="s">
        <v>450</v>
      </c>
      <c r="Q13" s="458"/>
      <c r="R13" s="458"/>
      <c r="S13" s="458"/>
      <c r="T13" s="458"/>
      <c r="U13" s="458"/>
      <c r="V13" s="458"/>
      <c r="W13" s="458"/>
      <c r="X13" s="458"/>
      <c r="Y13" s="458"/>
      <c r="Z13" s="458"/>
      <c r="AA13" s="463" t="s">
        <v>451</v>
      </c>
      <c r="AB13" s="449"/>
      <c r="AC13" s="449"/>
      <c r="AD13" s="449"/>
      <c r="AE13" s="449"/>
      <c r="AF13" s="463" t="s">
        <v>452</v>
      </c>
      <c r="AG13" s="449"/>
      <c r="AH13" s="449"/>
      <c r="AI13" s="449"/>
      <c r="AJ13" s="449"/>
      <c r="AK13" s="449"/>
      <c r="AN13" s="2" t="s">
        <v>290</v>
      </c>
    </row>
    <row r="14" spans="1:47" ht="11.25" customHeight="1">
      <c r="B14" s="469"/>
      <c r="C14" s="469"/>
      <c r="D14" s="2" t="s">
        <v>30</v>
      </c>
      <c r="E14" s="452" t="str">
        <f>'５表'!E25</f>
        <v/>
      </c>
      <c r="F14" s="453"/>
      <c r="G14" s="453"/>
      <c r="H14" s="453"/>
      <c r="I14" s="453"/>
      <c r="J14" s="453"/>
      <c r="K14" s="453"/>
      <c r="L14" s="453"/>
      <c r="M14" s="453"/>
      <c r="N14" s="449" t="s">
        <v>375</v>
      </c>
      <c r="O14" s="449"/>
      <c r="P14" s="2" t="s">
        <v>31</v>
      </c>
      <c r="Q14" s="452">
        <f>'５表'!E27</f>
        <v>0</v>
      </c>
      <c r="R14" s="453"/>
      <c r="S14" s="453"/>
      <c r="T14" s="453"/>
      <c r="U14" s="453"/>
      <c r="V14" s="453"/>
      <c r="W14" s="453"/>
      <c r="X14" s="453"/>
      <c r="Y14" s="449" t="s">
        <v>446</v>
      </c>
      <c r="Z14" s="449"/>
      <c r="AA14" s="2" t="s">
        <v>32</v>
      </c>
      <c r="AB14" s="453" t="str">
        <f>IFERROR(ROUNDDOWN(Q14/E14*100,0),"")</f>
        <v/>
      </c>
      <c r="AC14" s="453"/>
      <c r="AD14" s="453"/>
      <c r="AE14" s="2" t="s">
        <v>447</v>
      </c>
      <c r="AF14" s="408" t="s">
        <v>453</v>
      </c>
      <c r="AG14" s="408"/>
      <c r="AH14" s="408"/>
      <c r="AI14" s="408"/>
      <c r="AJ14" s="408"/>
      <c r="AK14" s="408"/>
    </row>
    <row r="15" spans="1:47" ht="23.25" customHeight="1">
      <c r="B15" s="469"/>
      <c r="C15" s="469"/>
      <c r="E15" s="453"/>
      <c r="F15" s="453"/>
      <c r="G15" s="453"/>
      <c r="H15" s="453"/>
      <c r="I15" s="453"/>
      <c r="J15" s="453"/>
      <c r="K15" s="453"/>
      <c r="L15" s="453"/>
      <c r="M15" s="453"/>
      <c r="Q15" s="453"/>
      <c r="R15" s="453"/>
      <c r="S15" s="453"/>
      <c r="T15" s="453"/>
      <c r="U15" s="453"/>
      <c r="V15" s="453"/>
      <c r="W15" s="453"/>
      <c r="X15" s="453"/>
      <c r="AB15" s="453"/>
      <c r="AC15" s="453"/>
      <c r="AD15" s="453"/>
      <c r="AF15" s="408"/>
      <c r="AG15" s="408"/>
      <c r="AH15" s="408"/>
      <c r="AI15" s="408"/>
      <c r="AJ15" s="408"/>
      <c r="AK15" s="408"/>
    </row>
    <row r="16" spans="1:47" ht="33" customHeight="1">
      <c r="B16" s="469"/>
      <c r="C16" s="469"/>
      <c r="D16" s="482" t="s">
        <v>320</v>
      </c>
      <c r="E16" s="482"/>
      <c r="F16" s="482"/>
      <c r="G16" s="482"/>
      <c r="H16" s="482"/>
      <c r="I16" s="482" t="s">
        <v>454</v>
      </c>
      <c r="J16" s="482"/>
      <c r="K16" s="482"/>
      <c r="L16" s="482"/>
      <c r="M16" s="482"/>
      <c r="N16" s="408" t="s">
        <v>455</v>
      </c>
      <c r="O16" s="408"/>
      <c r="P16" s="408"/>
      <c r="Q16" s="408"/>
      <c r="R16" s="408"/>
      <c r="S16" s="408"/>
      <c r="T16" s="408"/>
      <c r="U16" s="408"/>
      <c r="V16" s="408"/>
      <c r="W16" s="408" t="s">
        <v>456</v>
      </c>
      <c r="X16" s="408"/>
      <c r="Y16" s="408"/>
      <c r="Z16" s="408"/>
      <c r="AA16" s="408"/>
      <c r="AB16" s="408"/>
      <c r="AC16" s="408"/>
      <c r="AD16" s="463" t="s">
        <v>457</v>
      </c>
      <c r="AE16" s="449"/>
      <c r="AF16" s="449"/>
      <c r="AG16" s="449"/>
      <c r="AH16" s="449"/>
      <c r="AI16" s="449"/>
      <c r="AJ16" s="449"/>
      <c r="AK16" s="449"/>
    </row>
    <row r="17" spans="2:42" ht="15" customHeight="1">
      <c r="B17" s="469"/>
      <c r="C17" s="469"/>
      <c r="D17" s="482"/>
      <c r="E17" s="482"/>
      <c r="F17" s="482"/>
      <c r="G17" s="482"/>
      <c r="H17" s="482"/>
      <c r="I17" s="482"/>
      <c r="J17" s="482"/>
      <c r="K17" s="482"/>
      <c r="L17" s="482"/>
      <c r="M17" s="482"/>
      <c r="N17" s="408"/>
      <c r="O17" s="408"/>
      <c r="P17" s="408"/>
      <c r="Q17" s="408"/>
      <c r="R17" s="408"/>
      <c r="S17" s="408"/>
      <c r="T17" s="408"/>
      <c r="U17" s="408"/>
      <c r="V17" s="408"/>
      <c r="W17" s="408"/>
      <c r="X17" s="408"/>
      <c r="Y17" s="408"/>
      <c r="Z17" s="408"/>
      <c r="AA17" s="408" t="b">
        <v>0</v>
      </c>
      <c r="AB17" s="408"/>
      <c r="AC17" s="408"/>
      <c r="AD17" s="448" t="s">
        <v>469</v>
      </c>
      <c r="AE17" s="448"/>
      <c r="AF17" s="448"/>
      <c r="AG17" s="448"/>
      <c r="AH17" s="448" t="s">
        <v>469</v>
      </c>
      <c r="AI17" s="448"/>
      <c r="AJ17" s="448"/>
      <c r="AK17" s="448"/>
    </row>
    <row r="18" spans="2:42" ht="12.75" customHeight="1">
      <c r="B18" s="469"/>
      <c r="C18" s="469"/>
      <c r="D18" s="482"/>
      <c r="E18" s="482"/>
      <c r="F18" s="482"/>
      <c r="G18" s="482"/>
      <c r="H18" s="482"/>
      <c r="I18" s="482"/>
      <c r="J18" s="482"/>
      <c r="K18" s="482"/>
      <c r="L18" s="482"/>
      <c r="M18" s="482"/>
      <c r="N18" s="408"/>
      <c r="O18" s="408"/>
      <c r="P18" s="408"/>
      <c r="Q18" s="408"/>
      <c r="R18" s="408"/>
      <c r="S18" s="408"/>
      <c r="T18" s="408"/>
      <c r="U18" s="408"/>
      <c r="V18" s="408"/>
      <c r="W18" s="408"/>
      <c r="X18" s="408"/>
      <c r="Y18" s="408"/>
      <c r="Z18" s="408"/>
      <c r="AA18" s="408"/>
      <c r="AB18" s="408"/>
      <c r="AC18" s="408"/>
      <c r="AD18" s="478" t="s">
        <v>473</v>
      </c>
      <c r="AE18" s="478"/>
      <c r="AF18" s="478"/>
      <c r="AG18" s="478"/>
      <c r="AH18" s="459" t="s">
        <v>474</v>
      </c>
      <c r="AI18" s="459"/>
      <c r="AJ18" s="459"/>
      <c r="AK18" s="459"/>
    </row>
    <row r="19" spans="2:42" ht="12.75" customHeight="1">
      <c r="B19" s="469"/>
      <c r="C19" s="469"/>
      <c r="D19" s="482"/>
      <c r="E19" s="482"/>
      <c r="F19" s="482"/>
      <c r="G19" s="482"/>
      <c r="H19" s="482"/>
      <c r="I19" s="482"/>
      <c r="J19" s="482"/>
      <c r="K19" s="482"/>
      <c r="L19" s="482"/>
      <c r="M19" s="482"/>
      <c r="N19" s="408"/>
      <c r="O19" s="408"/>
      <c r="P19" s="408"/>
      <c r="Q19" s="408"/>
      <c r="R19" s="408"/>
      <c r="S19" s="408"/>
      <c r="T19" s="408"/>
      <c r="U19" s="408"/>
      <c r="V19" s="408"/>
      <c r="W19" s="408"/>
      <c r="X19" s="408"/>
      <c r="Y19" s="408"/>
      <c r="Z19" s="408"/>
      <c r="AA19" s="408"/>
      <c r="AB19" s="408"/>
      <c r="AC19" s="408"/>
      <c r="AD19" s="448" t="s">
        <v>470</v>
      </c>
      <c r="AE19" s="448"/>
      <c r="AF19" s="448"/>
      <c r="AG19" s="448"/>
      <c r="AH19" s="448" t="s">
        <v>471</v>
      </c>
      <c r="AI19" s="448"/>
      <c r="AJ19" s="448"/>
      <c r="AK19" s="448"/>
    </row>
    <row r="20" spans="2:42" ht="12.75" customHeight="1">
      <c r="B20" s="469"/>
      <c r="C20" s="469"/>
      <c r="D20" s="482"/>
      <c r="E20" s="482"/>
      <c r="F20" s="482"/>
      <c r="G20" s="482"/>
      <c r="H20" s="482"/>
      <c r="I20" s="482"/>
      <c r="J20" s="482"/>
      <c r="K20" s="482"/>
      <c r="L20" s="482"/>
      <c r="M20" s="482"/>
      <c r="N20" s="408"/>
      <c r="O20" s="408"/>
      <c r="P20" s="408"/>
      <c r="Q20" s="408"/>
      <c r="R20" s="408"/>
      <c r="S20" s="408"/>
      <c r="T20" s="408"/>
      <c r="U20" s="408"/>
      <c r="V20" s="408"/>
      <c r="W20" s="408"/>
      <c r="X20" s="408"/>
      <c r="Y20" s="408"/>
      <c r="Z20" s="408"/>
      <c r="AA20" s="408"/>
      <c r="AB20" s="408"/>
      <c r="AC20" s="408"/>
      <c r="AD20" s="478" t="s">
        <v>475</v>
      </c>
      <c r="AE20" s="478"/>
      <c r="AF20" s="478"/>
      <c r="AG20" s="478"/>
      <c r="AH20" s="459" t="s">
        <v>476</v>
      </c>
      <c r="AI20" s="459"/>
      <c r="AJ20" s="459"/>
      <c r="AK20" s="459"/>
    </row>
    <row r="21" spans="2:42" ht="12.75" customHeight="1">
      <c r="B21" s="469"/>
      <c r="C21" s="469"/>
      <c r="D21" s="482"/>
      <c r="E21" s="482"/>
      <c r="F21" s="482"/>
      <c r="G21" s="482"/>
      <c r="H21" s="482"/>
      <c r="I21" s="482"/>
      <c r="J21" s="482"/>
      <c r="K21" s="482"/>
      <c r="L21" s="482"/>
      <c r="M21" s="482"/>
      <c r="N21" s="408"/>
      <c r="O21" s="408"/>
      <c r="P21" s="408"/>
      <c r="Q21" s="408"/>
      <c r="R21" s="408"/>
      <c r="S21" s="408"/>
      <c r="T21" s="408"/>
      <c r="U21" s="408"/>
      <c r="V21" s="408"/>
      <c r="W21" s="408"/>
      <c r="X21" s="408"/>
      <c r="Y21" s="408"/>
      <c r="Z21" s="408"/>
      <c r="AA21" s="408"/>
      <c r="AB21" s="408"/>
      <c r="AC21" s="408"/>
      <c r="AD21" s="448" t="s">
        <v>472</v>
      </c>
      <c r="AE21" s="448"/>
      <c r="AF21" s="448"/>
      <c r="AG21" s="448"/>
      <c r="AH21" s="448" t="s">
        <v>472</v>
      </c>
      <c r="AI21" s="448"/>
      <c r="AJ21" s="448"/>
      <c r="AK21" s="448"/>
    </row>
    <row r="22" spans="2:42" ht="12.75" customHeight="1">
      <c r="B22" s="469"/>
      <c r="C22" s="469"/>
      <c r="D22" s="482"/>
      <c r="E22" s="482"/>
      <c r="F22" s="482"/>
      <c r="G22" s="482"/>
      <c r="H22" s="482"/>
      <c r="I22" s="482"/>
      <c r="J22" s="482"/>
      <c r="K22" s="482"/>
      <c r="L22" s="482"/>
      <c r="M22" s="482"/>
      <c r="N22" s="408"/>
      <c r="O22" s="408"/>
      <c r="P22" s="408"/>
      <c r="Q22" s="408"/>
      <c r="R22" s="408"/>
      <c r="S22" s="408"/>
      <c r="T22" s="408"/>
      <c r="U22" s="408"/>
      <c r="V22" s="408"/>
      <c r="W22" s="408"/>
      <c r="X22" s="408"/>
      <c r="Y22" s="408"/>
      <c r="Z22" s="408"/>
      <c r="AA22" s="408"/>
      <c r="AB22" s="408"/>
      <c r="AC22" s="408"/>
      <c r="AD22" s="478" t="s">
        <v>475</v>
      </c>
      <c r="AE22" s="478"/>
      <c r="AF22" s="478"/>
      <c r="AG22" s="478"/>
      <c r="AH22" s="459" t="s">
        <v>477</v>
      </c>
      <c r="AI22" s="459"/>
      <c r="AJ22" s="459"/>
      <c r="AK22" s="459"/>
    </row>
    <row r="23" spans="2:42" ht="23.25" customHeight="1">
      <c r="B23" s="469"/>
      <c r="C23" s="469"/>
      <c r="D23" s="449"/>
      <c r="E23" s="449"/>
      <c r="F23" s="449"/>
      <c r="G23" s="449"/>
      <c r="H23" s="449"/>
      <c r="I23" s="449" t="s">
        <v>458</v>
      </c>
      <c r="J23" s="449"/>
      <c r="K23" s="449"/>
      <c r="L23" s="449"/>
      <c r="M23" s="449"/>
      <c r="N23" s="449" t="s">
        <v>460</v>
      </c>
      <c r="O23" s="449"/>
      <c r="P23" s="449"/>
      <c r="Q23" s="449"/>
      <c r="R23" s="449"/>
      <c r="S23" s="449" t="s">
        <v>459</v>
      </c>
      <c r="T23" s="449"/>
      <c r="U23" s="449"/>
      <c r="V23" s="449"/>
      <c r="W23" s="449" t="s">
        <v>464</v>
      </c>
      <c r="X23" s="449"/>
      <c r="Y23" s="449"/>
      <c r="Z23" s="449" t="s">
        <v>461</v>
      </c>
      <c r="AA23" s="449"/>
      <c r="AB23" s="449"/>
      <c r="AC23" s="449"/>
      <c r="AD23" s="449" t="s">
        <v>463</v>
      </c>
      <c r="AE23" s="449"/>
      <c r="AF23" s="449"/>
      <c r="AG23" s="2" t="s">
        <v>459</v>
      </c>
      <c r="AH23" s="449" t="s">
        <v>465</v>
      </c>
      <c r="AI23" s="449"/>
      <c r="AJ23" s="449" t="s">
        <v>461</v>
      </c>
      <c r="AK23" s="449"/>
    </row>
    <row r="24" spans="2:42" ht="24" customHeight="1">
      <c r="B24" s="469"/>
      <c r="C24" s="469"/>
      <c r="D24" s="455" t="s">
        <v>236</v>
      </c>
      <c r="E24" s="455"/>
      <c r="F24" s="455"/>
      <c r="G24" s="455"/>
      <c r="H24" s="455"/>
      <c r="I24" s="455"/>
      <c r="J24" s="455"/>
      <c r="K24" s="455"/>
      <c r="L24" s="455"/>
      <c r="M24" s="455"/>
      <c r="N24" s="449" t="s">
        <v>462</v>
      </c>
      <c r="O24" s="449"/>
      <c r="P24" s="449"/>
      <c r="Q24" s="449"/>
      <c r="R24" s="449"/>
      <c r="S24" s="449" t="s">
        <v>33</v>
      </c>
      <c r="T24" s="449"/>
      <c r="U24" s="449"/>
      <c r="V24" s="449"/>
      <c r="W24" s="449" t="s">
        <v>481</v>
      </c>
      <c r="X24" s="449"/>
      <c r="Y24" s="449"/>
      <c r="Z24" s="449" t="s">
        <v>33</v>
      </c>
      <c r="AA24" s="449"/>
      <c r="AB24" s="449"/>
      <c r="AC24" s="449"/>
      <c r="AD24" s="449" t="s">
        <v>466</v>
      </c>
      <c r="AE24" s="449"/>
      <c r="AF24" s="449"/>
      <c r="AG24" s="2" t="s">
        <v>33</v>
      </c>
      <c r="AH24" s="449" t="s">
        <v>467</v>
      </c>
      <c r="AI24" s="449"/>
      <c r="AJ24" s="449" t="s">
        <v>468</v>
      </c>
      <c r="AK24" s="449"/>
    </row>
    <row r="25" spans="2:42" ht="24.75" customHeight="1">
      <c r="B25" s="477" t="s">
        <v>478</v>
      </c>
      <c r="C25" s="456" t="s">
        <v>484</v>
      </c>
      <c r="D25" s="455" t="s">
        <v>324</v>
      </c>
      <c r="E25" s="455"/>
      <c r="F25" s="455"/>
      <c r="G25" s="455"/>
      <c r="H25" s="455"/>
      <c r="I25" s="455"/>
      <c r="J25" s="455"/>
      <c r="K25" s="455"/>
      <c r="L25" s="455"/>
      <c r="M25" s="455"/>
      <c r="N25" s="455"/>
      <c r="O25" s="455"/>
      <c r="P25" s="455"/>
      <c r="Q25" s="458" t="s">
        <v>480</v>
      </c>
      <c r="R25" s="458"/>
      <c r="S25" s="458"/>
      <c r="T25" s="458"/>
      <c r="U25" s="458"/>
      <c r="V25" s="458"/>
      <c r="W25" s="479" t="s">
        <v>482</v>
      </c>
      <c r="X25" s="458"/>
      <c r="Y25" s="458"/>
      <c r="Z25" s="458"/>
      <c r="AA25" s="458"/>
      <c r="AB25" s="458"/>
      <c r="AC25" s="458"/>
      <c r="AD25" s="458"/>
      <c r="AE25" s="458"/>
      <c r="AF25" s="458"/>
      <c r="AG25" s="479" t="s">
        <v>483</v>
      </c>
      <c r="AH25" s="458"/>
      <c r="AI25" s="458"/>
      <c r="AJ25" s="458"/>
      <c r="AK25" s="458"/>
      <c r="AO25" s="81"/>
    </row>
    <row r="26" spans="2:42" ht="11.25" customHeight="1">
      <c r="B26" s="477"/>
      <c r="C26" s="457"/>
      <c r="D26" s="449" t="s">
        <v>479</v>
      </c>
      <c r="E26" s="449"/>
      <c r="F26" s="449"/>
      <c r="G26" s="449"/>
      <c r="H26" s="450"/>
      <c r="I26" s="450"/>
      <c r="J26" s="449" t="s">
        <v>1</v>
      </c>
      <c r="M26" s="449" t="s">
        <v>2</v>
      </c>
      <c r="P26" s="449" t="s">
        <v>3</v>
      </c>
      <c r="Q26" s="458"/>
      <c r="R26" s="458"/>
      <c r="S26" s="458"/>
      <c r="T26" s="458"/>
      <c r="U26" s="458"/>
      <c r="V26" s="458"/>
      <c r="W26" s="458"/>
      <c r="X26" s="458"/>
      <c r="Y26" s="458"/>
      <c r="Z26" s="458"/>
      <c r="AA26" s="458"/>
      <c r="AB26" s="458"/>
      <c r="AC26" s="458"/>
      <c r="AD26" s="458"/>
      <c r="AE26" s="458"/>
      <c r="AF26" s="458"/>
      <c r="AG26" s="458"/>
      <c r="AH26" s="458"/>
      <c r="AI26" s="458"/>
      <c r="AJ26" s="458"/>
      <c r="AK26" s="458"/>
      <c r="AO26" s="82"/>
    </row>
    <row r="27" spans="2:42" ht="22.5" customHeight="1">
      <c r="B27" s="477"/>
      <c r="C27" s="457"/>
      <c r="D27" s="449"/>
      <c r="E27" s="449"/>
      <c r="F27" s="449"/>
      <c r="G27" s="449"/>
      <c r="H27" s="451"/>
      <c r="I27" s="451"/>
      <c r="J27" s="449"/>
      <c r="K27" s="451"/>
      <c r="L27" s="451"/>
      <c r="M27" s="449"/>
      <c r="N27" s="451"/>
      <c r="O27" s="451"/>
      <c r="P27" s="449"/>
      <c r="Q27" s="458" t="s">
        <v>236</v>
      </c>
      <c r="R27" s="458"/>
      <c r="S27" s="458"/>
      <c r="T27" s="458"/>
      <c r="U27" s="458"/>
      <c r="V27" s="458"/>
      <c r="W27" s="460" t="s">
        <v>462</v>
      </c>
      <c r="X27" s="460"/>
      <c r="Y27" s="460"/>
      <c r="Z27" s="460"/>
      <c r="AA27" s="460"/>
      <c r="AB27" s="460"/>
      <c r="AC27" s="460"/>
      <c r="AD27" s="460"/>
      <c r="AE27" s="460"/>
      <c r="AF27" s="460"/>
      <c r="AG27" s="460" t="s">
        <v>33</v>
      </c>
      <c r="AH27" s="460"/>
      <c r="AI27" s="460"/>
      <c r="AJ27" s="460"/>
      <c r="AK27" s="460"/>
    </row>
    <row r="28" spans="2:42" ht="24.75" customHeight="1">
      <c r="B28" s="477"/>
      <c r="C28" s="456" t="s">
        <v>485</v>
      </c>
      <c r="D28" s="408" t="s">
        <v>324</v>
      </c>
      <c r="E28" s="408"/>
      <c r="F28" s="408"/>
      <c r="G28" s="408"/>
      <c r="H28" s="464" t="s">
        <v>486</v>
      </c>
      <c r="I28" s="464"/>
      <c r="J28" s="464"/>
      <c r="K28" s="464"/>
      <c r="L28" s="464"/>
      <c r="M28" s="464"/>
      <c r="N28" s="464"/>
      <c r="O28" s="464"/>
      <c r="P28" s="464"/>
      <c r="Q28" s="464"/>
      <c r="R28" s="464"/>
      <c r="S28" s="464"/>
      <c r="T28" s="464"/>
      <c r="U28" s="464"/>
      <c r="V28" s="464"/>
      <c r="W28" s="464"/>
      <c r="X28" s="464"/>
      <c r="Y28" s="464"/>
      <c r="Z28" s="463" t="s">
        <v>488</v>
      </c>
      <c r="AA28" s="449"/>
      <c r="AB28" s="449"/>
      <c r="AC28" s="449"/>
      <c r="AD28" s="461" t="s">
        <v>489</v>
      </c>
      <c r="AE28" s="461"/>
      <c r="AF28" s="461"/>
      <c r="AG28" s="461"/>
      <c r="AH28" s="461"/>
      <c r="AI28" s="461"/>
      <c r="AJ28" s="461"/>
      <c r="AK28" s="461"/>
    </row>
    <row r="29" spans="2:42" ht="34.5" customHeight="1">
      <c r="B29" s="477"/>
      <c r="C29" s="457"/>
      <c r="D29" s="408"/>
      <c r="E29" s="408"/>
      <c r="F29" s="408"/>
      <c r="G29" s="408"/>
      <c r="H29" s="456" t="s">
        <v>274</v>
      </c>
      <c r="I29" s="457"/>
      <c r="J29" s="457"/>
      <c r="K29" s="457"/>
      <c r="L29" s="457"/>
      <c r="M29" s="457"/>
      <c r="N29" s="457"/>
      <c r="O29" s="456" t="s">
        <v>274</v>
      </c>
      <c r="P29" s="457"/>
      <c r="Q29" s="457"/>
      <c r="R29" s="457"/>
      <c r="S29" s="457"/>
      <c r="T29" s="457"/>
      <c r="U29" s="456" t="s">
        <v>274</v>
      </c>
      <c r="V29" s="457"/>
      <c r="W29" s="457"/>
      <c r="X29" s="457"/>
      <c r="Y29" s="457"/>
      <c r="Z29" s="449"/>
      <c r="AA29" s="449"/>
      <c r="AB29" s="449"/>
      <c r="AC29" s="449"/>
      <c r="AD29" s="435" t="s">
        <v>490</v>
      </c>
      <c r="AE29" s="408"/>
      <c r="AF29" s="408"/>
      <c r="AG29" s="408"/>
      <c r="AH29" s="408"/>
      <c r="AI29" s="408"/>
      <c r="AJ29" s="408"/>
      <c r="AK29" s="408"/>
      <c r="AM29" s="481" t="s">
        <v>1024</v>
      </c>
      <c r="AN29" s="481"/>
      <c r="AO29" s="481"/>
    </row>
    <row r="30" spans="2:42" ht="11.25" customHeight="1" thickBot="1">
      <c r="B30" s="477"/>
      <c r="C30" s="457"/>
      <c r="D30" s="408"/>
      <c r="E30" s="408"/>
      <c r="F30" s="408"/>
      <c r="G30" s="408"/>
      <c r="H30" s="453" t="str">
        <f>'４表'!AV8</f>
        <v/>
      </c>
      <c r="I30" s="453"/>
      <c r="J30" s="453"/>
      <c r="K30" s="78" t="s">
        <v>25</v>
      </c>
      <c r="L30" s="462" t="str">
        <f>IFERROR('４表'!AZ8*10,"")</f>
        <v/>
      </c>
      <c r="M30" s="462"/>
      <c r="N30" s="65" t="s">
        <v>26</v>
      </c>
      <c r="O30" s="452" t="str">
        <f>'４表'!AV18</f>
        <v/>
      </c>
      <c r="P30" s="453"/>
      <c r="Q30" s="453"/>
      <c r="R30" s="453"/>
      <c r="S30" s="453"/>
      <c r="T30" s="78" t="s">
        <v>25</v>
      </c>
      <c r="U30" s="452" t="str">
        <f>'４表'!AV28</f>
        <v/>
      </c>
      <c r="V30" s="453"/>
      <c r="W30" s="453"/>
      <c r="X30" s="453"/>
      <c r="Y30" s="78" t="s">
        <v>25</v>
      </c>
      <c r="Z30" s="449" t="s">
        <v>491</v>
      </c>
      <c r="AA30" s="449"/>
      <c r="AB30" s="449"/>
      <c r="AC30" s="449"/>
      <c r="AD30" s="464" t="s">
        <v>462</v>
      </c>
      <c r="AE30" s="464"/>
      <c r="AF30" s="464"/>
      <c r="AG30" s="464"/>
      <c r="AH30" s="464" t="s">
        <v>487</v>
      </c>
      <c r="AI30" s="464"/>
      <c r="AJ30" s="464"/>
      <c r="AK30" s="464"/>
      <c r="AM30" s="193" t="s">
        <v>1043</v>
      </c>
      <c r="AN30" s="192"/>
      <c r="AO30" s="192"/>
      <c r="AP30" s="231">
        <v>7</v>
      </c>
    </row>
    <row r="31" spans="2:42" ht="23.25" customHeight="1">
      <c r="B31" s="477"/>
      <c r="C31" s="457"/>
      <c r="D31" s="408"/>
      <c r="E31" s="408"/>
      <c r="F31" s="408"/>
      <c r="G31" s="408"/>
      <c r="H31" s="453"/>
      <c r="I31" s="453"/>
      <c r="J31" s="453"/>
      <c r="L31" s="462"/>
      <c r="M31" s="462"/>
      <c r="O31" s="453"/>
      <c r="P31" s="453"/>
      <c r="Q31" s="453"/>
      <c r="R31" s="453"/>
      <c r="S31" s="453"/>
      <c r="U31" s="453"/>
      <c r="V31" s="453"/>
      <c r="W31" s="453"/>
      <c r="X31" s="453"/>
      <c r="Z31" s="449"/>
      <c r="AA31" s="449"/>
      <c r="AB31" s="449"/>
      <c r="AC31" s="449"/>
      <c r="AD31" s="464"/>
      <c r="AE31" s="464"/>
      <c r="AF31" s="464"/>
      <c r="AG31" s="464"/>
      <c r="AH31" s="464"/>
      <c r="AI31" s="464"/>
      <c r="AJ31" s="464"/>
      <c r="AK31" s="464"/>
      <c r="AM31" s="173" t="s">
        <v>1020</v>
      </c>
      <c r="AN31" s="174"/>
      <c r="AO31" s="175"/>
    </row>
    <row r="32" spans="2:42" ht="24" customHeight="1">
      <c r="B32" s="443" t="s">
        <v>492</v>
      </c>
      <c r="C32" s="443"/>
      <c r="D32" s="443"/>
      <c r="E32" s="443"/>
      <c r="F32" s="457" t="s">
        <v>495</v>
      </c>
      <c r="G32" s="457"/>
      <c r="H32" s="457"/>
      <c r="I32" s="457"/>
      <c r="J32" s="457"/>
      <c r="K32" s="457"/>
      <c r="L32" s="457"/>
      <c r="M32" s="457"/>
      <c r="N32" s="457" t="s">
        <v>496</v>
      </c>
      <c r="O32" s="457"/>
      <c r="P32" s="457"/>
      <c r="Q32" s="457"/>
      <c r="R32" s="457"/>
      <c r="S32" s="457"/>
      <c r="T32" s="457"/>
      <c r="U32" s="457"/>
      <c r="V32" s="457"/>
      <c r="W32" s="480" t="s">
        <v>494</v>
      </c>
      <c r="X32" s="480"/>
      <c r="Y32" s="480"/>
      <c r="Z32" s="480"/>
      <c r="AA32" s="480"/>
      <c r="AB32" s="480"/>
      <c r="AC32" s="480"/>
      <c r="AD32" s="480"/>
      <c r="AE32" s="480"/>
      <c r="AF32" s="480"/>
      <c r="AG32" s="464" t="s">
        <v>491</v>
      </c>
      <c r="AH32" s="464"/>
      <c r="AI32" s="464"/>
      <c r="AJ32" s="464"/>
      <c r="AK32" s="464"/>
      <c r="AM32" s="176" t="s">
        <v>1196</v>
      </c>
      <c r="AN32" s="172"/>
      <c r="AO32" s="177"/>
    </row>
    <row r="33" spans="2:43" ht="24.75" customHeight="1">
      <c r="B33" s="443"/>
      <c r="C33" s="443"/>
      <c r="D33" s="443"/>
      <c r="E33" s="443"/>
      <c r="F33" s="449" t="s">
        <v>462</v>
      </c>
      <c r="G33" s="449"/>
      <c r="H33" s="449"/>
      <c r="I33" s="449"/>
      <c r="J33" s="449" t="s">
        <v>33</v>
      </c>
      <c r="K33" s="449"/>
      <c r="L33" s="449"/>
      <c r="M33" s="449"/>
      <c r="N33" s="449" t="s">
        <v>462</v>
      </c>
      <c r="O33" s="449"/>
      <c r="P33" s="449"/>
      <c r="Q33" s="449"/>
      <c r="R33" s="449"/>
      <c r="S33" s="449" t="s">
        <v>33</v>
      </c>
      <c r="T33" s="449"/>
      <c r="U33" s="449"/>
      <c r="V33" s="449"/>
      <c r="W33" s="480"/>
      <c r="X33" s="480"/>
      <c r="Y33" s="480"/>
      <c r="Z33" s="480"/>
      <c r="AA33" s="480"/>
      <c r="AB33" s="480"/>
      <c r="AC33" s="480"/>
      <c r="AD33" s="480"/>
      <c r="AE33" s="480"/>
      <c r="AF33" s="480"/>
      <c r="AG33" s="455" t="s">
        <v>462</v>
      </c>
      <c r="AH33" s="455"/>
      <c r="AI33" s="455" t="s">
        <v>33</v>
      </c>
      <c r="AJ33" s="455"/>
      <c r="AK33" s="455"/>
      <c r="AM33" s="176" t="s">
        <v>1025</v>
      </c>
      <c r="AN33" s="172"/>
      <c r="AO33" s="177"/>
    </row>
    <row r="34" spans="2:43" ht="31.5" customHeight="1">
      <c r="B34" s="443" t="s">
        <v>493</v>
      </c>
      <c r="C34" s="443"/>
      <c r="D34" s="443"/>
      <c r="E34" s="443"/>
      <c r="F34" s="448" t="s">
        <v>498</v>
      </c>
      <c r="G34" s="448"/>
      <c r="H34" s="448"/>
      <c r="I34" s="448"/>
      <c r="J34" s="448"/>
      <c r="K34" s="448"/>
      <c r="L34" s="448"/>
      <c r="M34" s="448"/>
      <c r="N34" s="448"/>
      <c r="O34" s="448"/>
      <c r="P34" s="448"/>
      <c r="Q34" s="448"/>
      <c r="R34" s="448"/>
      <c r="S34" s="448"/>
      <c r="T34" s="448"/>
      <c r="U34" s="448"/>
      <c r="V34" s="448"/>
      <c r="W34" s="448"/>
      <c r="X34" s="448" t="s">
        <v>501</v>
      </c>
      <c r="Y34" s="448"/>
      <c r="Z34" s="448"/>
      <c r="AA34" s="448"/>
      <c r="AB34" s="448"/>
      <c r="AC34" s="448"/>
      <c r="AD34" s="448"/>
      <c r="AE34" s="448"/>
      <c r="AF34" s="448"/>
      <c r="AG34" s="448"/>
      <c r="AH34" s="448"/>
      <c r="AI34" s="448"/>
      <c r="AJ34" s="448"/>
      <c r="AK34" s="448"/>
      <c r="AM34" s="176" t="s">
        <v>1021</v>
      </c>
      <c r="AN34" s="172"/>
      <c r="AO34" s="177"/>
    </row>
    <row r="35" spans="2:43" ht="24" customHeight="1">
      <c r="B35" s="443"/>
      <c r="C35" s="443"/>
      <c r="D35" s="443"/>
      <c r="E35" s="443"/>
      <c r="F35" s="448" t="s">
        <v>499</v>
      </c>
      <c r="G35" s="448"/>
      <c r="H35" s="448"/>
      <c r="I35" s="448"/>
      <c r="J35" s="448"/>
      <c r="K35" s="448"/>
      <c r="L35" s="448"/>
      <c r="M35" s="448"/>
      <c r="N35" s="448"/>
      <c r="O35" s="448"/>
      <c r="P35" s="448"/>
      <c r="Q35" s="448"/>
      <c r="R35" s="448"/>
      <c r="S35" s="448"/>
      <c r="T35" s="448"/>
      <c r="U35" s="448"/>
      <c r="V35" s="448"/>
      <c r="W35" s="448"/>
      <c r="X35" s="448" t="s">
        <v>502</v>
      </c>
      <c r="Y35" s="448"/>
      <c r="Z35" s="448"/>
      <c r="AA35" s="448"/>
      <c r="AB35" s="448"/>
      <c r="AC35" s="448"/>
      <c r="AD35" s="448"/>
      <c r="AE35" s="448"/>
      <c r="AF35" s="448"/>
      <c r="AG35" s="448"/>
      <c r="AH35" s="448"/>
      <c r="AI35" s="448"/>
      <c r="AJ35" s="448"/>
      <c r="AK35" s="448"/>
      <c r="AM35" s="176" t="s">
        <v>1022</v>
      </c>
      <c r="AN35" s="172"/>
      <c r="AO35" s="177"/>
    </row>
    <row r="36" spans="2:43" ht="24" customHeight="1" thickBot="1">
      <c r="B36" s="443"/>
      <c r="C36" s="443"/>
      <c r="D36" s="443"/>
      <c r="E36" s="443"/>
      <c r="F36" s="454" t="s">
        <v>500</v>
      </c>
      <c r="G36" s="454"/>
      <c r="H36" s="454"/>
      <c r="I36" s="454"/>
      <c r="J36" s="454"/>
      <c r="K36" s="454"/>
      <c r="L36" s="454"/>
      <c r="M36" s="454"/>
      <c r="N36" s="454"/>
      <c r="O36" s="454"/>
      <c r="P36" s="454"/>
      <c r="Q36" s="454"/>
      <c r="R36" s="454"/>
      <c r="S36" s="454"/>
      <c r="T36" s="454"/>
      <c r="U36" s="454"/>
      <c r="V36" s="454"/>
      <c r="W36" s="454"/>
      <c r="X36" s="454" t="s">
        <v>503</v>
      </c>
      <c r="Y36" s="454"/>
      <c r="Z36" s="454"/>
      <c r="AA36" s="454"/>
      <c r="AB36" s="454"/>
      <c r="AC36" s="454"/>
      <c r="AD36" s="454"/>
      <c r="AE36" s="454"/>
      <c r="AF36" s="454"/>
      <c r="AG36" s="454"/>
      <c r="AH36" s="448"/>
      <c r="AI36" s="448"/>
      <c r="AJ36" s="448"/>
      <c r="AK36" s="448"/>
      <c r="AM36" s="178" t="s">
        <v>1023</v>
      </c>
      <c r="AN36" s="179"/>
      <c r="AO36" s="180"/>
    </row>
    <row r="37" spans="2:43" ht="30.75" customHeight="1">
      <c r="B37" s="443"/>
      <c r="C37" s="443"/>
      <c r="D37" s="443"/>
      <c r="E37" s="443"/>
      <c r="F37" s="444" t="s">
        <v>504</v>
      </c>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M37" s="445" t="s">
        <v>1197</v>
      </c>
      <c r="AN37" s="445"/>
      <c r="AO37" s="445"/>
    </row>
    <row r="38" spans="2:43" ht="21" customHeight="1">
      <c r="B38" s="443"/>
      <c r="C38" s="443"/>
      <c r="D38" s="443"/>
      <c r="E38" s="443"/>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M38" s="446"/>
      <c r="AN38" s="446"/>
      <c r="AO38" s="446"/>
      <c r="AP38" s="172"/>
      <c r="AQ38" s="286" t="b">
        <v>0</v>
      </c>
    </row>
    <row r="39" spans="2:43">
      <c r="AM39" s="287"/>
      <c r="AN39" s="274"/>
      <c r="AO39" s="274"/>
    </row>
  </sheetData>
  <sheetProtection algorithmName="SHA-512" hashValue="tTGXGOdeGbWnAKRrLjjvjA33lnWmjdB3l0DTcb8Y1xov/xWFeruubm46Hdn4uBdJzhoX27VQrf18sklJ9i9VWA==" saltValue="5GxQrBZ2nXscdedTZsvkNQ==" spinCount="100000" sheet="1" objects="1" scenarios="1"/>
  <mergeCells count="147">
    <mergeCell ref="AI11:AK11"/>
    <mergeCell ref="E10:M11"/>
    <mergeCell ref="AB10:AD11"/>
    <mergeCell ref="Q10:X11"/>
    <mergeCell ref="AI9:AK10"/>
    <mergeCell ref="AM29:AO29"/>
    <mergeCell ref="D16:H22"/>
    <mergeCell ref="AD16:AK16"/>
    <mergeCell ref="I16:M22"/>
    <mergeCell ref="N16:V22"/>
    <mergeCell ref="W16:AC22"/>
    <mergeCell ref="AD22:AG22"/>
    <mergeCell ref="AH17:AK17"/>
    <mergeCell ref="AH18:AK18"/>
    <mergeCell ref="AH19:AK19"/>
    <mergeCell ref="AH20:AK20"/>
    <mergeCell ref="W24:Y24"/>
    <mergeCell ref="Z24:AC24"/>
    <mergeCell ref="AD24:AF24"/>
    <mergeCell ref="AH24:AI24"/>
    <mergeCell ref="D24:M24"/>
    <mergeCell ref="AD21:AG21"/>
    <mergeCell ref="AG9:AH10"/>
    <mergeCell ref="AG11:AH11"/>
    <mergeCell ref="B25:B31"/>
    <mergeCell ref="B32:E33"/>
    <mergeCell ref="D12:AK12"/>
    <mergeCell ref="AF14:AK15"/>
    <mergeCell ref="AD17:AG17"/>
    <mergeCell ref="AD18:AG18"/>
    <mergeCell ref="AD19:AG19"/>
    <mergeCell ref="AD20:AG20"/>
    <mergeCell ref="AB14:AD15"/>
    <mergeCell ref="W23:Y23"/>
    <mergeCell ref="W25:AF26"/>
    <mergeCell ref="AG25:AK26"/>
    <mergeCell ref="AF13:AK13"/>
    <mergeCell ref="AH23:AI23"/>
    <mergeCell ref="D23:H23"/>
    <mergeCell ref="AG32:AK32"/>
    <mergeCell ref="W32:AF33"/>
    <mergeCell ref="D13:O13"/>
    <mergeCell ref="P13:Z13"/>
    <mergeCell ref="AA13:AE13"/>
    <mergeCell ref="F32:M32"/>
    <mergeCell ref="N32:V32"/>
    <mergeCell ref="F33:I33"/>
    <mergeCell ref="J33:M33"/>
    <mergeCell ref="B1:U1"/>
    <mergeCell ref="AE1:AF1"/>
    <mergeCell ref="AG1:AJ1"/>
    <mergeCell ref="AG5:AK5"/>
    <mergeCell ref="AG3:AK4"/>
    <mergeCell ref="V6:W6"/>
    <mergeCell ref="X6:Z7"/>
    <mergeCell ref="AB6:AD7"/>
    <mergeCell ref="V7:W7"/>
    <mergeCell ref="AF3:AF5"/>
    <mergeCell ref="AF6:AF7"/>
    <mergeCell ref="AG6:AH7"/>
    <mergeCell ref="AI6:AK7"/>
    <mergeCell ref="D4:R4"/>
    <mergeCell ref="S4:AE4"/>
    <mergeCell ref="B3:C7"/>
    <mergeCell ref="D3:AE3"/>
    <mergeCell ref="A3:A12"/>
    <mergeCell ref="D6:E7"/>
    <mergeCell ref="S6:T7"/>
    <mergeCell ref="H6:K7"/>
    <mergeCell ref="M6:Q7"/>
    <mergeCell ref="D9:O9"/>
    <mergeCell ref="P9:Z9"/>
    <mergeCell ref="AA9:AE9"/>
    <mergeCell ref="B12:C24"/>
    <mergeCell ref="Y10:Z10"/>
    <mergeCell ref="N33:R33"/>
    <mergeCell ref="S33:V33"/>
    <mergeCell ref="W27:AF27"/>
    <mergeCell ref="AG27:AK27"/>
    <mergeCell ref="S5:W5"/>
    <mergeCell ref="AI33:AK33"/>
    <mergeCell ref="E14:M15"/>
    <mergeCell ref="C28:C31"/>
    <mergeCell ref="AD28:AK28"/>
    <mergeCell ref="AD29:AK29"/>
    <mergeCell ref="H29:N29"/>
    <mergeCell ref="O29:T29"/>
    <mergeCell ref="U29:Y29"/>
    <mergeCell ref="H30:J31"/>
    <mergeCell ref="L30:M31"/>
    <mergeCell ref="Z28:AC29"/>
    <mergeCell ref="Z30:AC31"/>
    <mergeCell ref="AD30:AG31"/>
    <mergeCell ref="AH30:AK31"/>
    <mergeCell ref="D28:G31"/>
    <mergeCell ref="H28:Y28"/>
    <mergeCell ref="D8:AK8"/>
    <mergeCell ref="AF9:AF10"/>
    <mergeCell ref="B8:C11"/>
    <mergeCell ref="AL2:AL11"/>
    <mergeCell ref="D5:G5"/>
    <mergeCell ref="C25:C27"/>
    <mergeCell ref="AJ24:AK24"/>
    <mergeCell ref="D25:P25"/>
    <mergeCell ref="D26:G27"/>
    <mergeCell ref="Q25:V26"/>
    <mergeCell ref="Q27:V27"/>
    <mergeCell ref="Q14:X15"/>
    <mergeCell ref="I23:M23"/>
    <mergeCell ref="N24:R24"/>
    <mergeCell ref="S24:V24"/>
    <mergeCell ref="AH21:AK21"/>
    <mergeCell ref="AH22:AK22"/>
    <mergeCell ref="AJ23:AK23"/>
    <mergeCell ref="Z23:AC23"/>
    <mergeCell ref="AD23:AF23"/>
    <mergeCell ref="N14:O14"/>
    <mergeCell ref="Y14:Z14"/>
    <mergeCell ref="H5:L5"/>
    <mergeCell ref="M5:R5"/>
    <mergeCell ref="N23:R23"/>
    <mergeCell ref="S23:V23"/>
    <mergeCell ref="N10:O10"/>
    <mergeCell ref="B34:E38"/>
    <mergeCell ref="F37:AK38"/>
    <mergeCell ref="AM37:AO38"/>
    <mergeCell ref="AM6:AQ7"/>
    <mergeCell ref="AM3:AS4"/>
    <mergeCell ref="AH34:AK36"/>
    <mergeCell ref="P26:P27"/>
    <mergeCell ref="M26:M27"/>
    <mergeCell ref="J26:J27"/>
    <mergeCell ref="H26:I26"/>
    <mergeCell ref="H27:I27"/>
    <mergeCell ref="K27:L27"/>
    <mergeCell ref="N27:O27"/>
    <mergeCell ref="O30:S31"/>
    <mergeCell ref="U30:X31"/>
    <mergeCell ref="F34:W34"/>
    <mergeCell ref="F35:W35"/>
    <mergeCell ref="F36:W36"/>
    <mergeCell ref="X34:AG34"/>
    <mergeCell ref="X35:AG35"/>
    <mergeCell ref="X36:AG36"/>
    <mergeCell ref="AG33:AH33"/>
    <mergeCell ref="X5:AA5"/>
    <mergeCell ref="AB5:AE5"/>
  </mergeCells>
  <phoneticPr fontId="2"/>
  <dataValidations count="2">
    <dataValidation type="whole" imeMode="off" operator="greaterThanOrEqual" allowBlank="1" showErrorMessage="1" error="負数、ゼロ、小数点付きの数は入れられません。" sqref="H27:I27 K27:L27 N27:O27">
      <formula1>1</formula1>
    </dataValidation>
    <dataValidation type="list" allowBlank="1" showInputMessage="1" showErrorMessage="1" sqref="H26:I26">
      <formula1>$AN$11:$AN$14</formula1>
    </dataValidation>
  </dataValidations>
  <pageMargins left="0.47244094488188981" right="0.19685039370078741" top="0.77" bottom="0.23622047244094491" header="0.31496062992125984" footer="0.31496062992125984"/>
  <pageSetup paperSize="9" scale="95"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40</xdr:col>
                    <xdr:colOff>95250</xdr:colOff>
                    <xdr:row>30</xdr:row>
                    <xdr:rowOff>19050</xdr:rowOff>
                  </from>
                  <to>
                    <xdr:col>40</xdr:col>
                    <xdr:colOff>400050</xdr:colOff>
                    <xdr:row>30</xdr:row>
                    <xdr:rowOff>266700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40</xdr:col>
                    <xdr:colOff>95250</xdr:colOff>
                    <xdr:row>31</xdr:row>
                    <xdr:rowOff>28575</xdr:rowOff>
                  </from>
                  <to>
                    <xdr:col>40</xdr:col>
                    <xdr:colOff>400050</xdr:colOff>
                    <xdr:row>31</xdr:row>
                    <xdr:rowOff>276225</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40</xdr:col>
                    <xdr:colOff>95250</xdr:colOff>
                    <xdr:row>32</xdr:row>
                    <xdr:rowOff>38100</xdr:rowOff>
                  </from>
                  <to>
                    <xdr:col>40</xdr:col>
                    <xdr:colOff>400050</xdr:colOff>
                    <xdr:row>32</xdr:row>
                    <xdr:rowOff>276225</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40</xdr:col>
                    <xdr:colOff>95250</xdr:colOff>
                    <xdr:row>33</xdr:row>
                    <xdr:rowOff>57150</xdr:rowOff>
                  </from>
                  <to>
                    <xdr:col>40</xdr:col>
                    <xdr:colOff>400050</xdr:colOff>
                    <xdr:row>33</xdr:row>
                    <xdr:rowOff>304800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40</xdr:col>
                    <xdr:colOff>95250</xdr:colOff>
                    <xdr:row>34</xdr:row>
                    <xdr:rowOff>28575</xdr:rowOff>
                  </from>
                  <to>
                    <xdr:col>40</xdr:col>
                    <xdr:colOff>400050</xdr:colOff>
                    <xdr:row>34</xdr:row>
                    <xdr:rowOff>276225</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40</xdr:col>
                    <xdr:colOff>95250</xdr:colOff>
                    <xdr:row>35</xdr:row>
                    <xdr:rowOff>19050</xdr:rowOff>
                  </from>
                  <to>
                    <xdr:col>40</xdr:col>
                    <xdr:colOff>400050</xdr:colOff>
                    <xdr:row>35</xdr:row>
                    <xdr:rowOff>266700</xdr:rowOff>
                  </to>
                </anchor>
              </controlPr>
            </control>
          </mc:Choice>
        </mc:AlternateContent>
        <mc:AlternateContent xmlns:mc="http://schemas.openxmlformats.org/markup-compatibility/2006">
          <mc:Choice Requires="x14">
            <control shapeId="6153" r:id="rId10" name="Option Button 9">
              <controlPr defaultSize="0" autoFill="0" autoLine="0" autoPict="0">
                <anchor moveWithCells="1">
                  <from>
                    <xdr:col>40</xdr:col>
                    <xdr:colOff>85725</xdr:colOff>
                    <xdr:row>28</xdr:row>
                    <xdr:rowOff>381000</xdr:rowOff>
                  </from>
                  <to>
                    <xdr:col>40</xdr:col>
                    <xdr:colOff>390525</xdr:colOff>
                    <xdr:row>30</xdr:row>
                    <xdr:rowOff>38100</xdr:rowOff>
                  </to>
                </anchor>
              </controlPr>
            </control>
          </mc:Choice>
        </mc:AlternateContent>
        <mc:AlternateContent xmlns:mc="http://schemas.openxmlformats.org/markup-compatibility/2006">
          <mc:Choice Requires="x14">
            <control shapeId="6154" r:id="rId11" name="Check Box 10">
              <controlPr defaultSize="0" autoFill="0" autoLine="0" autoPict="0">
                <anchor>
                  <from>
                    <xdr:col>41</xdr:col>
                    <xdr:colOff>47625</xdr:colOff>
                    <xdr:row>37</xdr:row>
                    <xdr:rowOff>19050</xdr:rowOff>
                  </from>
                  <to>
                    <xdr:col>42</xdr:col>
                    <xdr:colOff>9525</xdr:colOff>
                    <xdr:row>37</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7030A0"/>
  </sheetPr>
  <dimension ref="A1:AX51"/>
  <sheetViews>
    <sheetView showGridLines="0" showRowColHeaders="0" zoomScale="130" zoomScaleNormal="130" workbookViewId="0">
      <selection activeCell="X15" sqref="X15:AB15"/>
    </sheetView>
  </sheetViews>
  <sheetFormatPr defaultRowHeight="9.75"/>
  <cols>
    <col min="1" max="1" width="2" style="87" customWidth="1"/>
    <col min="2" max="3" width="2" style="74" customWidth="1"/>
    <col min="4" max="4" width="4.125" style="74" customWidth="1"/>
    <col min="5" max="5" width="8" style="74" customWidth="1"/>
    <col min="6" max="6" width="1.25" style="74" customWidth="1"/>
    <col min="7" max="7" width="1.875" style="74" customWidth="1"/>
    <col min="8" max="9" width="2.25" style="74" customWidth="1"/>
    <col min="10" max="10" width="1.625" style="74" customWidth="1"/>
    <col min="11" max="11" width="0.875" style="74" customWidth="1"/>
    <col min="12" max="12" width="3.5" style="74" customWidth="1"/>
    <col min="13" max="13" width="1.375" style="74" customWidth="1"/>
    <col min="14" max="14" width="2.25" style="74" customWidth="1"/>
    <col min="15" max="15" width="1.75" style="74" customWidth="1"/>
    <col min="16" max="16" width="1.125" style="74" customWidth="1"/>
    <col min="17" max="17" width="2.875" style="74" customWidth="1"/>
    <col min="18" max="19" width="1.25" style="74" customWidth="1"/>
    <col min="20" max="20" width="2" style="74" customWidth="1"/>
    <col min="21" max="21" width="1.5" style="74" customWidth="1"/>
    <col min="22" max="22" width="0.875" style="74" customWidth="1"/>
    <col min="23" max="23" width="2.5" style="74" customWidth="1"/>
    <col min="24" max="24" width="1.625" style="74" customWidth="1"/>
    <col min="25" max="25" width="2.25" style="74" customWidth="1"/>
    <col min="26" max="26" width="2.75" style="74" customWidth="1"/>
    <col min="27" max="27" width="1.625" style="74" customWidth="1"/>
    <col min="28" max="28" width="2.5" style="74" customWidth="1"/>
    <col min="29" max="29" width="1.75" style="74" customWidth="1"/>
    <col min="30" max="30" width="1.5" style="74" customWidth="1"/>
    <col min="31" max="31" width="2.375" style="74" customWidth="1"/>
    <col min="32" max="32" width="1.625" style="74" customWidth="1"/>
    <col min="33" max="33" width="1.75" style="74" customWidth="1"/>
    <col min="34" max="34" width="1.875" style="74" customWidth="1"/>
    <col min="35" max="36" width="2.625" style="74" customWidth="1"/>
    <col min="37" max="37" width="1.625" style="74" customWidth="1"/>
    <col min="38" max="38" width="2.875" style="74" customWidth="1"/>
    <col min="39" max="39" width="4.375" style="74" customWidth="1"/>
    <col min="40" max="40" width="2.5" style="74" customWidth="1"/>
    <col min="41" max="41" width="1.75" style="74" customWidth="1"/>
    <col min="42" max="42" width="2.625" style="74" customWidth="1"/>
    <col min="43" max="43" width="1.875" style="74" customWidth="1"/>
    <col min="44" max="44" width="3.25" style="74" customWidth="1"/>
    <col min="45" max="16384" width="9" style="74"/>
  </cols>
  <sheetData>
    <row r="1" spans="1:50" ht="16.5" customHeight="1">
      <c r="B1" s="470" t="s">
        <v>52</v>
      </c>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510" t="s">
        <v>291</v>
      </c>
      <c r="AH1" s="510"/>
      <c r="AI1" s="510"/>
      <c r="AJ1" s="489" t="str">
        <f>IF('１表の１'!D4="","",'１表の１'!D4)</f>
        <v/>
      </c>
      <c r="AK1" s="489"/>
      <c r="AL1" s="489"/>
      <c r="AM1" s="489"/>
      <c r="AN1" s="489"/>
      <c r="AO1" s="489"/>
      <c r="AP1" s="489"/>
    </row>
    <row r="2" spans="1:50" ht="7.5" customHeight="1">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Q2" s="434" t="s">
        <v>283</v>
      </c>
    </row>
    <row r="3" spans="1:50" ht="39.75" customHeight="1">
      <c r="A3" s="467" t="s">
        <v>299</v>
      </c>
      <c r="B3" s="512" t="s">
        <v>505</v>
      </c>
      <c r="C3" s="512"/>
      <c r="D3" s="479" t="s">
        <v>507</v>
      </c>
      <c r="E3" s="458"/>
      <c r="F3" s="479" t="s">
        <v>508</v>
      </c>
      <c r="G3" s="458"/>
      <c r="H3" s="458"/>
      <c r="I3" s="458"/>
      <c r="J3" s="458"/>
      <c r="K3" s="458"/>
      <c r="L3" s="458"/>
      <c r="M3" s="458"/>
      <c r="N3" s="458"/>
      <c r="O3" s="458"/>
      <c r="P3" s="458"/>
      <c r="Q3" s="458"/>
      <c r="R3" s="458"/>
      <c r="S3" s="458"/>
      <c r="T3" s="468" t="s">
        <v>509</v>
      </c>
      <c r="U3" s="455"/>
      <c r="V3" s="455"/>
      <c r="W3" s="455"/>
      <c r="X3" s="455"/>
      <c r="Y3" s="455"/>
      <c r="Z3" s="455"/>
      <c r="AA3" s="455"/>
      <c r="AB3" s="455"/>
      <c r="AC3" s="455"/>
      <c r="AD3" s="455"/>
      <c r="AE3" s="455"/>
      <c r="AF3" s="455"/>
      <c r="AG3" s="518" t="s">
        <v>510</v>
      </c>
      <c r="AH3" s="519"/>
      <c r="AI3" s="519"/>
      <c r="AJ3" s="519"/>
      <c r="AK3" s="519"/>
      <c r="AL3" s="519"/>
      <c r="AM3" s="519"/>
      <c r="AN3" s="519"/>
      <c r="AO3" s="519"/>
      <c r="AP3" s="519"/>
      <c r="AQ3" s="434"/>
    </row>
    <row r="4" spans="1:50" ht="40.5" customHeight="1">
      <c r="A4" s="467"/>
      <c r="B4" s="512"/>
      <c r="C4" s="512"/>
      <c r="D4" s="458"/>
      <c r="E4" s="458"/>
      <c r="F4" s="492" t="s">
        <v>14</v>
      </c>
      <c r="G4" s="492"/>
      <c r="H4" s="486" t="str">
        <f>IF(AND('４表'!AX67="",'４表'!AX70=""),'４表'!AT64,IF('４表'!AX70="",'４表'!AX67,'４表'!AX70))</f>
        <v/>
      </c>
      <c r="I4" s="486"/>
      <c r="J4" s="486"/>
      <c r="K4" s="486"/>
      <c r="L4" s="486"/>
      <c r="M4" s="486"/>
      <c r="N4" s="486"/>
      <c r="O4" s="486"/>
      <c r="P4" s="486"/>
      <c r="Q4" s="486"/>
      <c r="R4" s="511" t="s">
        <v>25</v>
      </c>
      <c r="S4" s="511"/>
      <c r="T4" s="89" t="s">
        <v>10</v>
      </c>
      <c r="U4" s="486" t="str">
        <f>'５表'!R34</f>
        <v/>
      </c>
      <c r="V4" s="486"/>
      <c r="W4" s="486"/>
      <c r="X4" s="486"/>
      <c r="Y4" s="486"/>
      <c r="Z4" s="486"/>
      <c r="AA4" s="486"/>
      <c r="AB4" s="486"/>
      <c r="AC4" s="486"/>
      <c r="AD4" s="486"/>
      <c r="AE4" s="486"/>
      <c r="AF4" s="90" t="s">
        <v>25</v>
      </c>
      <c r="AG4" s="89" t="s">
        <v>511</v>
      </c>
      <c r="AH4" s="486" t="str">
        <f>'５表'!R36</f>
        <v/>
      </c>
      <c r="AI4" s="486"/>
      <c r="AJ4" s="486"/>
      <c r="AK4" s="486"/>
      <c r="AL4" s="486"/>
      <c r="AM4" s="486"/>
      <c r="AN4" s="486"/>
      <c r="AO4" s="486"/>
      <c r="AP4" s="90" t="s">
        <v>25</v>
      </c>
      <c r="AQ4" s="434"/>
    </row>
    <row r="5" spans="1:50" ht="20.25" customHeight="1">
      <c r="A5" s="467"/>
      <c r="B5" s="512"/>
      <c r="C5" s="512"/>
      <c r="D5" s="513" t="s">
        <v>512</v>
      </c>
      <c r="E5" s="75" t="s">
        <v>321</v>
      </c>
      <c r="F5" s="487" t="s">
        <v>516</v>
      </c>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94" t="s">
        <v>517</v>
      </c>
      <c r="AJ5" s="494"/>
      <c r="AK5" s="494"/>
      <c r="AL5" s="494"/>
      <c r="AM5" s="494"/>
      <c r="AN5" s="494"/>
      <c r="AO5" s="494"/>
      <c r="AP5" s="494"/>
      <c r="AQ5" s="434"/>
      <c r="AT5" s="181"/>
      <c r="AU5" s="181"/>
      <c r="AV5" s="181"/>
      <c r="AW5" s="181"/>
      <c r="AX5" s="181"/>
    </row>
    <row r="6" spans="1:50" ht="44.25" customHeight="1">
      <c r="A6" s="467"/>
      <c r="B6" s="512"/>
      <c r="C6" s="512"/>
      <c r="D6" s="513"/>
      <c r="E6" s="76" t="s">
        <v>513</v>
      </c>
      <c r="F6" s="436" t="s">
        <v>518</v>
      </c>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91" t="s">
        <v>15</v>
      </c>
      <c r="AJ6" s="486" t="str">
        <f>IF(会社規模=1,IF(H4="","",IF(H4&gt;U4,U4,H4)),"")</f>
        <v/>
      </c>
      <c r="AK6" s="486"/>
      <c r="AL6" s="486"/>
      <c r="AM6" s="486"/>
      <c r="AN6" s="486"/>
      <c r="AO6" s="486"/>
      <c r="AP6" s="90" t="s">
        <v>25</v>
      </c>
      <c r="AQ6" s="434"/>
      <c r="AU6" s="181"/>
      <c r="AV6" s="181"/>
      <c r="AW6" s="156"/>
      <c r="AX6" s="156"/>
    </row>
    <row r="7" spans="1:50" ht="27.75" customHeight="1">
      <c r="A7" s="467"/>
      <c r="B7" s="512"/>
      <c r="C7" s="512"/>
      <c r="D7" s="513"/>
      <c r="E7" s="456" t="s">
        <v>514</v>
      </c>
      <c r="F7" s="449"/>
      <c r="G7" s="449"/>
      <c r="H7" s="436" t="s">
        <v>599</v>
      </c>
      <c r="I7" s="437"/>
      <c r="J7" s="437"/>
      <c r="K7" s="437"/>
      <c r="L7" s="437"/>
      <c r="M7" s="437"/>
      <c r="O7" s="424" t="s">
        <v>597</v>
      </c>
      <c r="P7" s="424"/>
      <c r="Q7" s="424"/>
      <c r="R7" s="424"/>
      <c r="S7" s="449"/>
      <c r="T7" s="449"/>
      <c r="U7" s="436" t="s">
        <v>589</v>
      </c>
      <c r="V7" s="437"/>
      <c r="W7" s="437"/>
      <c r="X7" s="437"/>
      <c r="Y7" s="437"/>
      <c r="Z7" s="437"/>
      <c r="AA7" s="437"/>
      <c r="AB7" s="437"/>
      <c r="AD7" s="488" t="s">
        <v>598</v>
      </c>
      <c r="AE7" s="488"/>
      <c r="AF7" s="488"/>
      <c r="AG7" s="488"/>
      <c r="AI7" s="497" t="s">
        <v>11</v>
      </c>
      <c r="AJ7" s="486" t="str">
        <f>IFERROR(IF(OR(会社規模=2,会社規模=3,会社規模=4),ROUNDDOWN(H8*P8*0.01+V8*(1-AE8*0.01),0),""),"")</f>
        <v/>
      </c>
      <c r="AK7" s="486"/>
      <c r="AL7" s="486"/>
      <c r="AM7" s="486"/>
      <c r="AN7" s="486"/>
      <c r="AO7" s="486"/>
      <c r="AP7" s="511" t="s">
        <v>25</v>
      </c>
      <c r="AQ7" s="434"/>
      <c r="AS7" s="429" t="s">
        <v>1178</v>
      </c>
      <c r="AT7" s="429"/>
      <c r="AU7" s="429"/>
      <c r="AV7" s="429"/>
      <c r="AW7" s="429"/>
      <c r="AX7" s="429"/>
    </row>
    <row r="8" spans="1:50" ht="16.5" customHeight="1">
      <c r="A8" s="467"/>
      <c r="B8" s="512"/>
      <c r="C8" s="512"/>
      <c r="D8" s="513"/>
      <c r="E8" s="457"/>
      <c r="G8" s="85" t="s">
        <v>558</v>
      </c>
      <c r="H8" s="490" t="str">
        <f>IF(OR(会社規模=2,会社規模=3,会社規模=4),IF(OR(H4="",U4=""),"",IF(H4&gt;U4,U4,H4)),"")</f>
        <v/>
      </c>
      <c r="I8" s="490"/>
      <c r="J8" s="490"/>
      <c r="K8" s="490"/>
      <c r="L8" s="490"/>
      <c r="M8" s="449" t="s">
        <v>593</v>
      </c>
      <c r="N8" s="449"/>
      <c r="O8" s="449"/>
      <c r="P8" s="484">
        <f>IF(OR(会社規模=2,会社規模=3,会社規模=4),IF(会社規模=2,90,IF(会社規模=3,75,60)),"")</f>
        <v>60</v>
      </c>
      <c r="Q8" s="484"/>
      <c r="R8" s="449" t="s">
        <v>594</v>
      </c>
      <c r="S8" s="449"/>
      <c r="T8" s="449"/>
      <c r="U8" s="449"/>
      <c r="V8" s="490" t="str">
        <f>IF(OR(会社規模=2,会社規模=3,会社規模=4),IF(AH4="",U4,AH4),"")</f>
        <v/>
      </c>
      <c r="W8" s="490"/>
      <c r="X8" s="490"/>
      <c r="Y8" s="490"/>
      <c r="Z8" s="490"/>
      <c r="AA8" s="449" t="s">
        <v>595</v>
      </c>
      <c r="AB8" s="449"/>
      <c r="AC8" s="449"/>
      <c r="AD8" s="449"/>
      <c r="AE8" s="484">
        <f>P8</f>
        <v>60</v>
      </c>
      <c r="AF8" s="484"/>
      <c r="AG8" s="485" t="s">
        <v>596</v>
      </c>
      <c r="AH8" s="485"/>
      <c r="AI8" s="497"/>
      <c r="AJ8" s="486"/>
      <c r="AK8" s="486"/>
      <c r="AL8" s="486"/>
      <c r="AM8" s="486"/>
      <c r="AN8" s="486"/>
      <c r="AO8" s="486"/>
      <c r="AP8" s="511"/>
      <c r="AQ8" s="434"/>
      <c r="AS8" s="190" t="str">
        <f>IF(会社規模=1,"大会社",IF(会社規模=5,"小会社","中会社"))</f>
        <v>中会社</v>
      </c>
      <c r="AT8" s="186" t="s">
        <v>1040</v>
      </c>
    </row>
    <row r="9" spans="1:50" ht="11.25" customHeight="1">
      <c r="A9" s="467"/>
      <c r="B9" s="512"/>
      <c r="C9" s="512"/>
      <c r="D9" s="513"/>
      <c r="E9" s="456" t="s">
        <v>515</v>
      </c>
      <c r="F9" s="449"/>
      <c r="G9" s="449"/>
      <c r="H9" s="483" t="s">
        <v>592</v>
      </c>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97" t="s">
        <v>13</v>
      </c>
      <c r="AJ9" s="486" t="str">
        <f>IF(会社規模=5,IF(AC13="","",IF(AC13&gt;S13,S13,AC13)),"")</f>
        <v/>
      </c>
      <c r="AK9" s="486"/>
      <c r="AL9" s="486"/>
      <c r="AM9" s="486"/>
      <c r="AN9" s="486"/>
      <c r="AO9" s="486"/>
      <c r="AP9" s="511" t="s">
        <v>25</v>
      </c>
      <c r="AQ9" s="434"/>
    </row>
    <row r="10" spans="1:50" ht="6" customHeight="1">
      <c r="A10" s="467"/>
      <c r="B10" s="512"/>
      <c r="C10" s="512"/>
      <c r="D10" s="513"/>
      <c r="E10" s="457"/>
      <c r="F10" s="449"/>
      <c r="G10" s="449"/>
      <c r="H10" s="492" t="s">
        <v>591</v>
      </c>
      <c r="I10" s="492"/>
      <c r="J10" s="492"/>
      <c r="K10" s="492"/>
      <c r="L10" s="492"/>
      <c r="M10" s="492"/>
      <c r="N10" s="492"/>
      <c r="O10" s="492"/>
      <c r="P10" s="492"/>
      <c r="Q10" s="449"/>
      <c r="R10" s="449"/>
      <c r="S10" s="449"/>
      <c r="T10" s="449"/>
      <c r="U10" s="449"/>
      <c r="V10" s="449"/>
      <c r="W10" s="449"/>
      <c r="X10" s="449"/>
      <c r="Y10" s="449"/>
      <c r="Z10" s="449"/>
      <c r="AA10" s="449"/>
      <c r="AB10" s="449"/>
      <c r="AC10" s="449"/>
      <c r="AD10" s="449"/>
      <c r="AE10" s="449"/>
      <c r="AF10" s="449"/>
      <c r="AG10" s="449"/>
      <c r="AH10" s="449"/>
      <c r="AI10" s="497"/>
      <c r="AJ10" s="486"/>
      <c r="AK10" s="486"/>
      <c r="AL10" s="486"/>
      <c r="AM10" s="486"/>
      <c r="AN10" s="486"/>
      <c r="AO10" s="486"/>
      <c r="AP10" s="511"/>
      <c r="AQ10" s="434"/>
    </row>
    <row r="11" spans="1:50" ht="12.75" customHeight="1">
      <c r="A11" s="467"/>
      <c r="B11" s="512"/>
      <c r="C11" s="512"/>
      <c r="D11" s="513"/>
      <c r="E11" s="457"/>
      <c r="F11" s="449"/>
      <c r="G11" s="449"/>
      <c r="H11" s="492"/>
      <c r="I11" s="492"/>
      <c r="J11" s="492"/>
      <c r="K11" s="492"/>
      <c r="L11" s="492"/>
      <c r="M11" s="492"/>
      <c r="N11" s="492"/>
      <c r="O11" s="492"/>
      <c r="P11" s="492"/>
      <c r="Q11" s="449"/>
      <c r="R11" s="449"/>
      <c r="S11" s="449"/>
      <c r="T11" s="491" t="s">
        <v>590</v>
      </c>
      <c r="U11" s="485"/>
      <c r="V11" s="485"/>
      <c r="W11" s="485"/>
      <c r="X11" s="485"/>
      <c r="Y11" s="485"/>
      <c r="Z11" s="485"/>
      <c r="AA11" s="485"/>
      <c r="AB11" s="449"/>
      <c r="AC11" s="449"/>
      <c r="AD11" s="449"/>
      <c r="AE11" s="449"/>
      <c r="AF11" s="449"/>
      <c r="AG11" s="449"/>
      <c r="AH11" s="449"/>
      <c r="AI11" s="497"/>
      <c r="AJ11" s="486"/>
      <c r="AK11" s="486"/>
      <c r="AL11" s="486"/>
      <c r="AM11" s="486"/>
      <c r="AN11" s="486"/>
      <c r="AO11" s="486"/>
      <c r="AP11" s="511"/>
    </row>
    <row r="12" spans="1:50" ht="9.75" customHeight="1">
      <c r="A12" s="467"/>
      <c r="B12" s="512"/>
      <c r="C12" s="512"/>
      <c r="D12" s="513"/>
      <c r="E12" s="457"/>
      <c r="F12" s="449"/>
      <c r="G12" s="449"/>
      <c r="H12" s="408" t="s">
        <v>588</v>
      </c>
      <c r="I12" s="408"/>
      <c r="J12" s="408"/>
      <c r="K12" s="408"/>
      <c r="L12" s="449"/>
      <c r="M12" s="449"/>
      <c r="N12" s="449"/>
      <c r="O12" s="449"/>
      <c r="P12" s="449"/>
      <c r="Q12" s="449"/>
      <c r="R12" s="449"/>
      <c r="S12" s="449"/>
      <c r="T12" s="485"/>
      <c r="U12" s="485"/>
      <c r="V12" s="485"/>
      <c r="W12" s="485"/>
      <c r="X12" s="485"/>
      <c r="Y12" s="485"/>
      <c r="Z12" s="485"/>
      <c r="AA12" s="485"/>
      <c r="AB12" s="449"/>
      <c r="AC12" s="449"/>
      <c r="AD12" s="449"/>
      <c r="AE12" s="449"/>
      <c r="AF12" s="449"/>
      <c r="AG12" s="449"/>
      <c r="AH12" s="449"/>
      <c r="AI12" s="497"/>
      <c r="AJ12" s="486"/>
      <c r="AK12" s="486"/>
      <c r="AL12" s="486"/>
      <c r="AM12" s="486"/>
      <c r="AN12" s="486"/>
      <c r="AO12" s="486"/>
      <c r="AP12" s="511"/>
    </row>
    <row r="13" spans="1:50" ht="15" customHeight="1">
      <c r="B13" s="512"/>
      <c r="C13" s="512"/>
      <c r="D13" s="513"/>
      <c r="E13" s="457"/>
      <c r="G13" s="74" t="s">
        <v>558</v>
      </c>
      <c r="H13" s="490" t="str">
        <f>IF(会社規模=5,H4,"")</f>
        <v/>
      </c>
      <c r="I13" s="490"/>
      <c r="J13" s="490"/>
      <c r="K13" s="490"/>
      <c r="L13" s="490"/>
      <c r="M13" s="490"/>
      <c r="N13" s="449" t="s">
        <v>586</v>
      </c>
      <c r="O13" s="449"/>
      <c r="P13" s="449"/>
      <c r="Q13" s="449"/>
      <c r="R13" s="449"/>
      <c r="S13" s="490" t="str">
        <f>IF(会社規模=5,IF(AH4="",U4,AH4),"")</f>
        <v/>
      </c>
      <c r="T13" s="490"/>
      <c r="U13" s="490"/>
      <c r="V13" s="490"/>
      <c r="W13" s="490"/>
      <c r="X13" s="490"/>
      <c r="Y13" s="449" t="s">
        <v>587</v>
      </c>
      <c r="Z13" s="449"/>
      <c r="AA13" s="449"/>
      <c r="AB13" s="449"/>
      <c r="AC13" s="490" t="str">
        <f>IFERROR(IF(会社規模=5,ROUNDDOWN((H13+S13)/2,0),""),"")</f>
        <v/>
      </c>
      <c r="AD13" s="490"/>
      <c r="AE13" s="490"/>
      <c r="AF13" s="490"/>
      <c r="AG13" s="490"/>
      <c r="AH13" s="74" t="s">
        <v>563</v>
      </c>
      <c r="AI13" s="497"/>
      <c r="AJ13" s="486"/>
      <c r="AK13" s="486"/>
      <c r="AL13" s="486"/>
      <c r="AM13" s="486"/>
      <c r="AN13" s="486"/>
      <c r="AO13" s="486"/>
      <c r="AP13" s="511"/>
    </row>
    <row r="14" spans="1:50" ht="20.25" customHeight="1">
      <c r="B14" s="512"/>
      <c r="C14" s="512"/>
      <c r="D14" s="474" t="s">
        <v>519</v>
      </c>
      <c r="E14" s="436" t="s">
        <v>520</v>
      </c>
      <c r="F14" s="437"/>
      <c r="G14" s="437"/>
      <c r="H14" s="437"/>
      <c r="I14" s="437"/>
      <c r="J14" s="437"/>
      <c r="L14" s="479" t="s">
        <v>600</v>
      </c>
      <c r="M14" s="458"/>
      <c r="N14" s="458"/>
      <c r="O14" s="458"/>
      <c r="P14" s="458"/>
      <c r="Q14" s="458"/>
      <c r="R14" s="449"/>
      <c r="S14" s="449"/>
      <c r="T14" s="449"/>
      <c r="U14" s="449"/>
      <c r="V14" s="449"/>
      <c r="W14" s="449"/>
      <c r="X14" s="449"/>
      <c r="Y14" s="449"/>
      <c r="Z14" s="479" t="s">
        <v>585</v>
      </c>
      <c r="AA14" s="479"/>
      <c r="AB14" s="479"/>
      <c r="AC14" s="479"/>
      <c r="AD14" s="479"/>
      <c r="AE14" s="479"/>
      <c r="AF14" s="449"/>
      <c r="AG14" s="449"/>
      <c r="AH14" s="449"/>
      <c r="AI14" s="494" t="s">
        <v>54</v>
      </c>
      <c r="AJ14" s="494"/>
      <c r="AK14" s="494"/>
      <c r="AL14" s="494"/>
      <c r="AM14" s="494"/>
      <c r="AN14" s="494"/>
      <c r="AO14" s="494"/>
      <c r="AP14" s="494"/>
    </row>
    <row r="15" spans="1:50" ht="35.25" customHeight="1">
      <c r="B15" s="512"/>
      <c r="C15" s="512"/>
      <c r="D15" s="474"/>
      <c r="E15" s="437"/>
      <c r="F15" s="437"/>
      <c r="G15" s="437"/>
      <c r="H15" s="437"/>
      <c r="I15" s="437"/>
      <c r="J15" s="437"/>
      <c r="L15" s="514" t="str">
        <f>IF(OR(X15="",AND(AJ6="",AJ7="",AJ9="")),"",MAX(AJ6,AJ7,AJ9))</f>
        <v/>
      </c>
      <c r="M15" s="514"/>
      <c r="N15" s="514"/>
      <c r="O15" s="514"/>
      <c r="P15" s="514"/>
      <c r="Q15" s="514"/>
      <c r="R15" s="514"/>
      <c r="S15" s="514"/>
      <c r="T15" s="514"/>
      <c r="U15" s="514"/>
      <c r="V15" s="461" t="s">
        <v>575</v>
      </c>
      <c r="W15" s="461"/>
      <c r="X15" s="515"/>
      <c r="Y15" s="515"/>
      <c r="Z15" s="515"/>
      <c r="AA15" s="515"/>
      <c r="AB15" s="515"/>
      <c r="AC15" s="86" t="s">
        <v>563</v>
      </c>
      <c r="AD15" s="515"/>
      <c r="AE15" s="515"/>
      <c r="AF15" s="515"/>
      <c r="AG15" s="86" t="s">
        <v>564</v>
      </c>
      <c r="AI15" s="91" t="s">
        <v>37</v>
      </c>
      <c r="AJ15" s="486" t="str">
        <f>IF(OR(X15="",AND(AJ6="",AJ7="",AJ9="")),"",IF(MAX(AJ6,AJ7,AJ9)=0,0,ROUNDDOWN(L15-X15-AD15*0.01,0)))</f>
        <v/>
      </c>
      <c r="AK15" s="486"/>
      <c r="AL15" s="486"/>
      <c r="AM15" s="486"/>
      <c r="AN15" s="486"/>
      <c r="AO15" s="486"/>
      <c r="AP15" s="90" t="s">
        <v>25</v>
      </c>
    </row>
    <row r="16" spans="1:50" ht="18.75" customHeight="1">
      <c r="B16" s="512"/>
      <c r="C16" s="512"/>
      <c r="D16" s="474"/>
      <c r="E16" s="471" t="s">
        <v>521</v>
      </c>
      <c r="F16" s="448"/>
      <c r="G16" s="448"/>
      <c r="H16" s="448"/>
      <c r="I16" s="448"/>
      <c r="J16" s="448"/>
      <c r="L16" s="516" t="s">
        <v>581</v>
      </c>
      <c r="M16" s="516"/>
      <c r="N16" s="516"/>
      <c r="O16" s="516"/>
      <c r="P16" s="516"/>
      <c r="R16" s="524" t="s">
        <v>582</v>
      </c>
      <c r="S16" s="524"/>
      <c r="T16" s="524"/>
      <c r="U16" s="524"/>
      <c r="V16" s="524"/>
      <c r="W16" s="524"/>
      <c r="X16" s="525" t="s">
        <v>583</v>
      </c>
      <c r="Y16" s="526"/>
      <c r="Z16" s="526"/>
      <c r="AA16" s="526"/>
      <c r="AB16" s="449"/>
      <c r="AC16" s="449"/>
      <c r="AD16" s="525" t="s">
        <v>584</v>
      </c>
      <c r="AE16" s="526"/>
      <c r="AF16" s="526"/>
      <c r="AG16" s="526"/>
      <c r="AH16" s="526"/>
      <c r="AI16" s="494" t="s">
        <v>522</v>
      </c>
      <c r="AJ16" s="494"/>
      <c r="AK16" s="494"/>
      <c r="AL16" s="494"/>
      <c r="AM16" s="494"/>
      <c r="AN16" s="494"/>
      <c r="AO16" s="494"/>
      <c r="AP16" s="494"/>
    </row>
    <row r="17" spans="2:50" ht="9.75" customHeight="1">
      <c r="B17" s="512"/>
      <c r="C17" s="512"/>
      <c r="D17" s="474"/>
      <c r="E17" s="448"/>
      <c r="F17" s="448"/>
      <c r="G17" s="448"/>
      <c r="H17" s="448"/>
      <c r="I17" s="448"/>
      <c r="J17" s="448"/>
      <c r="L17" s="471" t="s">
        <v>580</v>
      </c>
      <c r="M17" s="448"/>
      <c r="N17" s="448"/>
      <c r="O17" s="448"/>
      <c r="P17" s="448"/>
      <c r="Q17" s="448"/>
      <c r="R17" s="449"/>
      <c r="S17" s="449"/>
      <c r="T17" s="449"/>
      <c r="U17" s="449"/>
      <c r="V17" s="449"/>
      <c r="W17" s="449"/>
      <c r="X17" s="449"/>
      <c r="Y17" s="449"/>
      <c r="Z17" s="449"/>
      <c r="AA17" s="449"/>
      <c r="AB17" s="449"/>
      <c r="AC17" s="449"/>
      <c r="AD17" s="526"/>
      <c r="AE17" s="526"/>
      <c r="AF17" s="526"/>
      <c r="AG17" s="526"/>
      <c r="AH17" s="526"/>
      <c r="AI17" s="497" t="s">
        <v>38</v>
      </c>
      <c r="AJ17" s="486" t="str">
        <f>IFERROR(IF(S19="","",ROUNDDOWN((L19+S19*X19)/(1+AE19),0)),"")</f>
        <v/>
      </c>
      <c r="AK17" s="486"/>
      <c r="AL17" s="486"/>
      <c r="AM17" s="486"/>
      <c r="AN17" s="486"/>
      <c r="AO17" s="486"/>
      <c r="AP17" s="511" t="s">
        <v>25</v>
      </c>
      <c r="AS17" s="530" t="s">
        <v>1042</v>
      </c>
    </row>
    <row r="18" spans="2:50" ht="9.75" customHeight="1">
      <c r="B18" s="512"/>
      <c r="C18" s="512"/>
      <c r="D18" s="474"/>
      <c r="E18" s="448"/>
      <c r="F18" s="448"/>
      <c r="G18" s="448"/>
      <c r="H18" s="448"/>
      <c r="I18" s="448"/>
      <c r="J18" s="448"/>
      <c r="L18" s="448"/>
      <c r="M18" s="448"/>
      <c r="N18" s="448"/>
      <c r="O18" s="448"/>
      <c r="P18" s="448"/>
      <c r="Q18" s="448"/>
      <c r="R18" s="449"/>
      <c r="S18" s="449"/>
      <c r="T18" s="449"/>
      <c r="U18" s="449"/>
      <c r="V18" s="449"/>
      <c r="W18" s="449"/>
      <c r="X18" s="449"/>
      <c r="Y18" s="449"/>
      <c r="Z18" s="449"/>
      <c r="AA18" s="449"/>
      <c r="AB18" s="449"/>
      <c r="AC18" s="449"/>
      <c r="AD18" s="449"/>
      <c r="AE18" s="449"/>
      <c r="AF18" s="449"/>
      <c r="AG18" s="449"/>
      <c r="AH18" s="449"/>
      <c r="AI18" s="497"/>
      <c r="AJ18" s="486"/>
      <c r="AK18" s="486"/>
      <c r="AL18" s="486"/>
      <c r="AM18" s="486"/>
      <c r="AN18" s="486"/>
      <c r="AO18" s="486"/>
      <c r="AP18" s="511"/>
      <c r="AS18" s="531"/>
    </row>
    <row r="19" spans="2:50" ht="17.25" customHeight="1">
      <c r="B19" s="512"/>
      <c r="C19" s="512"/>
      <c r="D19" s="474"/>
      <c r="E19" s="448"/>
      <c r="F19" s="448"/>
      <c r="G19" s="448"/>
      <c r="H19" s="448"/>
      <c r="I19" s="448"/>
      <c r="J19" s="448"/>
      <c r="K19" s="74" t="s">
        <v>558</v>
      </c>
      <c r="L19" s="490" t="str">
        <f>IF(OR(S19="",AND(AJ6="",AJ7="",AJ9="")),"",IF(AJ15="",MAX(AJ6,AJ7,AJ9),AJ15))</f>
        <v/>
      </c>
      <c r="M19" s="490"/>
      <c r="N19" s="490"/>
      <c r="O19" s="490"/>
      <c r="P19" s="490"/>
      <c r="Q19" s="449" t="s">
        <v>577</v>
      </c>
      <c r="R19" s="449"/>
      <c r="S19" s="523"/>
      <c r="T19" s="523"/>
      <c r="U19" s="523"/>
      <c r="V19" s="449" t="s">
        <v>576</v>
      </c>
      <c r="W19" s="449"/>
      <c r="X19" s="523"/>
      <c r="Y19" s="523"/>
      <c r="Z19" s="523"/>
      <c r="AA19" s="449" t="s">
        <v>578</v>
      </c>
      <c r="AB19" s="449"/>
      <c r="AC19" s="449"/>
      <c r="AD19" s="449"/>
      <c r="AE19" s="523"/>
      <c r="AF19" s="523"/>
      <c r="AG19" s="448" t="s">
        <v>579</v>
      </c>
      <c r="AH19" s="448"/>
      <c r="AI19" s="497"/>
      <c r="AJ19" s="486"/>
      <c r="AK19" s="486"/>
      <c r="AL19" s="486"/>
      <c r="AM19" s="486"/>
      <c r="AN19" s="486"/>
      <c r="AO19" s="486"/>
      <c r="AP19" s="511"/>
      <c r="AS19" s="191" t="str">
        <f>IF(AND(AJ6="",AJ7="",AJ9="",AJ15="",AJ17=""),"",IF(AND(AJ15="",AJ17=""),MAX(AJ6,AJ7,AJ9),IF(AJ17="",AJ15,AJ17)))</f>
        <v/>
      </c>
    </row>
    <row r="20" spans="2:50" ht="45" customHeight="1">
      <c r="B20" s="517" t="s">
        <v>506</v>
      </c>
      <c r="C20" s="517"/>
      <c r="D20" s="479" t="s">
        <v>523</v>
      </c>
      <c r="E20" s="458"/>
      <c r="F20" s="458"/>
      <c r="G20" s="493" t="s">
        <v>526</v>
      </c>
      <c r="H20" s="494"/>
      <c r="I20" s="494"/>
      <c r="J20" s="494"/>
      <c r="K20" s="494"/>
      <c r="L20" s="494"/>
      <c r="M20" s="494"/>
      <c r="N20" s="494"/>
      <c r="O20" s="493" t="s">
        <v>527</v>
      </c>
      <c r="P20" s="494"/>
      <c r="Q20" s="494"/>
      <c r="R20" s="494"/>
      <c r="S20" s="494"/>
      <c r="T20" s="494"/>
      <c r="U20" s="494"/>
      <c r="V20" s="494"/>
      <c r="W20" s="494"/>
      <c r="X20" s="493" t="s">
        <v>528</v>
      </c>
      <c r="Y20" s="494"/>
      <c r="Z20" s="494"/>
      <c r="AA20" s="494"/>
      <c r="AB20" s="494"/>
      <c r="AC20" s="494"/>
      <c r="AD20" s="494"/>
      <c r="AE20" s="471" t="s">
        <v>601</v>
      </c>
      <c r="AF20" s="448"/>
      <c r="AG20" s="448"/>
      <c r="AH20" s="448"/>
      <c r="AI20" s="448"/>
      <c r="AJ20" s="448"/>
      <c r="AK20" s="448"/>
      <c r="AL20" s="479" t="s">
        <v>605</v>
      </c>
      <c r="AM20" s="458"/>
      <c r="AN20" s="458"/>
      <c r="AO20" s="458"/>
      <c r="AP20" s="458"/>
    </row>
    <row r="21" spans="2:50" ht="30" customHeight="1">
      <c r="B21" s="517"/>
      <c r="C21" s="517"/>
      <c r="D21" s="458"/>
      <c r="E21" s="458"/>
      <c r="F21" s="458"/>
      <c r="G21" s="89" t="s">
        <v>40</v>
      </c>
      <c r="H21" s="490" t="str">
        <f>IF(OR(配当還元=FALSE,'４表'!L5=""),"",'４表'!L5)</f>
        <v/>
      </c>
      <c r="I21" s="490"/>
      <c r="J21" s="490"/>
      <c r="K21" s="490"/>
      <c r="L21" s="490"/>
      <c r="M21" s="505" t="s">
        <v>19</v>
      </c>
      <c r="N21" s="505"/>
      <c r="O21" s="89" t="s">
        <v>524</v>
      </c>
      <c r="P21" s="490" t="str">
        <f>IF(OR(配当還元=FALSE,'４表'!U5=""),"",'４表'!U5)</f>
        <v/>
      </c>
      <c r="Q21" s="490"/>
      <c r="R21" s="490"/>
      <c r="S21" s="490"/>
      <c r="T21" s="490"/>
      <c r="U21" s="490"/>
      <c r="V21" s="490"/>
      <c r="W21" s="92" t="s">
        <v>4</v>
      </c>
      <c r="X21" s="89" t="s">
        <v>42</v>
      </c>
      <c r="Y21" s="490" t="str">
        <f>IF(配当還元=FALSE,"",'４表'!AE5)</f>
        <v/>
      </c>
      <c r="Z21" s="490"/>
      <c r="AA21" s="490"/>
      <c r="AB21" s="490"/>
      <c r="AC21" s="505" t="s">
        <v>4</v>
      </c>
      <c r="AD21" s="505"/>
      <c r="AE21" s="89" t="s">
        <v>525</v>
      </c>
      <c r="AF21" s="490" t="str">
        <f>IFERROR(IF(配当還元=TRUE,ROUNDDOWN(H21*1000/50,0),""),"")</f>
        <v/>
      </c>
      <c r="AG21" s="490"/>
      <c r="AH21" s="490"/>
      <c r="AI21" s="490"/>
      <c r="AJ21" s="490"/>
      <c r="AK21" s="92" t="s">
        <v>4</v>
      </c>
      <c r="AL21" s="89" t="s">
        <v>44</v>
      </c>
      <c r="AM21" s="490" t="str">
        <f>IF(OR(配当還元=FALSE,H21=""),"",ROUNDDOWN(H21*1000/(P21-Y21),0))</f>
        <v/>
      </c>
      <c r="AN21" s="490"/>
      <c r="AO21" s="490"/>
      <c r="AP21" s="92" t="s">
        <v>25</v>
      </c>
    </row>
    <row r="22" spans="2:50" ht="29.25" customHeight="1">
      <c r="B22" s="517"/>
      <c r="C22" s="517"/>
      <c r="D22" s="500" t="s">
        <v>529</v>
      </c>
      <c r="E22" s="408" t="s">
        <v>530</v>
      </c>
      <c r="F22" s="408"/>
      <c r="G22" s="482" t="s">
        <v>533</v>
      </c>
      <c r="H22" s="482"/>
      <c r="I22" s="482"/>
      <c r="J22" s="482"/>
      <c r="K22" s="482"/>
      <c r="L22" s="482"/>
      <c r="M22" s="482"/>
      <c r="N22" s="482"/>
      <c r="O22" s="482"/>
      <c r="P22" s="482"/>
      <c r="Q22" s="436" t="s">
        <v>602</v>
      </c>
      <c r="R22" s="437"/>
      <c r="S22" s="437"/>
      <c r="T22" s="437"/>
      <c r="U22" s="437"/>
      <c r="V22" s="437"/>
      <c r="W22" s="437"/>
      <c r="X22" s="437"/>
      <c r="Y22" s="437"/>
      <c r="Z22" s="437"/>
      <c r="AA22" s="93" t="s">
        <v>534</v>
      </c>
      <c r="AB22" s="435" t="s">
        <v>683</v>
      </c>
      <c r="AC22" s="408"/>
      <c r="AD22" s="408"/>
      <c r="AE22" s="408"/>
      <c r="AF22" s="408"/>
      <c r="AG22" s="408"/>
      <c r="AH22" s="408"/>
      <c r="AI22" s="408"/>
      <c r="AJ22" s="494" t="s">
        <v>535</v>
      </c>
      <c r="AK22" s="494"/>
      <c r="AL22" s="494"/>
      <c r="AM22" s="494"/>
      <c r="AN22" s="494"/>
      <c r="AO22" s="494"/>
      <c r="AP22" s="494"/>
      <c r="AS22" s="429" t="s">
        <v>1041</v>
      </c>
      <c r="AT22" s="429"/>
      <c r="AU22" s="429"/>
      <c r="AV22" s="429"/>
      <c r="AW22" s="429"/>
      <c r="AX22" s="429"/>
    </row>
    <row r="23" spans="2:50" ht="14.25" customHeight="1">
      <c r="B23" s="517"/>
      <c r="C23" s="517"/>
      <c r="D23" s="467"/>
      <c r="E23" s="482" t="s">
        <v>531</v>
      </c>
      <c r="F23" s="482"/>
      <c r="G23" s="490" t="str">
        <f>IF(OR(配当還元=FALSE,'４表'!H9=""),"",'４表'!H9)</f>
        <v/>
      </c>
      <c r="H23" s="490"/>
      <c r="I23" s="490"/>
      <c r="J23" s="490"/>
      <c r="K23" s="490"/>
      <c r="L23" s="490"/>
      <c r="M23" s="490"/>
      <c r="N23" s="490"/>
      <c r="O23" s="472" t="s">
        <v>19</v>
      </c>
      <c r="P23" s="472"/>
      <c r="Q23" s="490" t="str">
        <f>IF(OR(配当還元=FALSE,'４表'!O9=""),"",'４表'!O9)</f>
        <v/>
      </c>
      <c r="R23" s="490"/>
      <c r="S23" s="490"/>
      <c r="T23" s="490"/>
      <c r="U23" s="490"/>
      <c r="V23" s="490"/>
      <c r="W23" s="490"/>
      <c r="X23" s="490"/>
      <c r="Y23" s="490"/>
      <c r="Z23" s="472" t="s">
        <v>19</v>
      </c>
      <c r="AA23" s="503" t="s">
        <v>82</v>
      </c>
      <c r="AB23" s="490" t="str">
        <f>IF(配当還元=TRUE,'４表'!W9,"")</f>
        <v/>
      </c>
      <c r="AC23" s="490"/>
      <c r="AD23" s="490"/>
      <c r="AE23" s="490"/>
      <c r="AF23" s="490"/>
      <c r="AG23" s="490"/>
      <c r="AH23" s="490"/>
      <c r="AI23" s="472" t="s">
        <v>19</v>
      </c>
      <c r="AJ23" s="73" t="s">
        <v>211</v>
      </c>
      <c r="AK23" s="521" t="s">
        <v>537</v>
      </c>
      <c r="AL23" s="521"/>
      <c r="AM23" s="521"/>
      <c r="AN23" s="521"/>
      <c r="AO23" s="520" t="s">
        <v>19</v>
      </c>
      <c r="AP23" s="520"/>
      <c r="AS23" s="528" t="str">
        <f>IF(配当還元=TRUE,"配当還元方式","(原則的評価方式)")</f>
        <v>(原則的評価方式)</v>
      </c>
      <c r="AT23" s="529"/>
      <c r="AU23" s="276" t="s">
        <v>1177</v>
      </c>
      <c r="AV23" s="156"/>
      <c r="AW23" s="156"/>
    </row>
    <row r="24" spans="2:50" ht="27" customHeight="1">
      <c r="B24" s="517"/>
      <c r="C24" s="517"/>
      <c r="D24" s="467"/>
      <c r="E24" s="482"/>
      <c r="F24" s="482"/>
      <c r="G24" s="490"/>
      <c r="H24" s="490"/>
      <c r="I24" s="490"/>
      <c r="J24" s="490"/>
      <c r="K24" s="490"/>
      <c r="L24" s="490"/>
      <c r="M24" s="490"/>
      <c r="N24" s="490"/>
      <c r="O24" s="472"/>
      <c r="P24" s="472"/>
      <c r="Q24" s="490"/>
      <c r="R24" s="490"/>
      <c r="S24" s="490"/>
      <c r="T24" s="490"/>
      <c r="U24" s="490"/>
      <c r="V24" s="490"/>
      <c r="W24" s="490"/>
      <c r="X24" s="490"/>
      <c r="Y24" s="490"/>
      <c r="Z24" s="472"/>
      <c r="AA24" s="503"/>
      <c r="AB24" s="490"/>
      <c r="AC24" s="490"/>
      <c r="AD24" s="490"/>
      <c r="AE24" s="490"/>
      <c r="AF24" s="490"/>
      <c r="AG24" s="490"/>
      <c r="AH24" s="490"/>
      <c r="AI24" s="472"/>
      <c r="AJ24" s="490" t="str">
        <f>IF(配当還元=TRUE,'４表'!AE10,"")</f>
        <v/>
      </c>
      <c r="AK24" s="490"/>
      <c r="AL24" s="490"/>
      <c r="AM24" s="490"/>
      <c r="AN24" s="490"/>
      <c r="AO24" s="490"/>
    </row>
    <row r="25" spans="2:50" ht="40.5" customHeight="1">
      <c r="B25" s="517"/>
      <c r="C25" s="517"/>
      <c r="D25" s="467"/>
      <c r="E25" s="482" t="s">
        <v>532</v>
      </c>
      <c r="F25" s="482"/>
      <c r="G25" s="490" t="str">
        <f>IF(OR(配当還元=FALSE,'４表'!H11=""),"",'４表'!H11)</f>
        <v/>
      </c>
      <c r="H25" s="490"/>
      <c r="I25" s="490"/>
      <c r="J25" s="490"/>
      <c r="K25" s="490"/>
      <c r="L25" s="490"/>
      <c r="M25" s="490"/>
      <c r="N25" s="490"/>
      <c r="O25" s="472" t="s">
        <v>19</v>
      </c>
      <c r="P25" s="472"/>
      <c r="Q25" s="490" t="str">
        <f>IF(OR(配当還元=FALSE,'４表'!O11=""),"",'４表'!O11)</f>
        <v/>
      </c>
      <c r="R25" s="490"/>
      <c r="S25" s="490"/>
      <c r="T25" s="490"/>
      <c r="U25" s="490"/>
      <c r="V25" s="490"/>
      <c r="W25" s="490"/>
      <c r="X25" s="490"/>
      <c r="Y25" s="490"/>
      <c r="Z25" s="79" t="s">
        <v>19</v>
      </c>
      <c r="AA25" s="88" t="s">
        <v>536</v>
      </c>
      <c r="AB25" s="490" t="str">
        <f>IF(配当還元=TRUE,'４表'!W11,"")</f>
        <v/>
      </c>
      <c r="AC25" s="490"/>
      <c r="AD25" s="490"/>
      <c r="AE25" s="490"/>
      <c r="AF25" s="490"/>
      <c r="AG25" s="490"/>
      <c r="AH25" s="490"/>
      <c r="AI25" s="79" t="s">
        <v>19</v>
      </c>
      <c r="AJ25" s="490"/>
      <c r="AK25" s="490"/>
      <c r="AL25" s="490"/>
      <c r="AM25" s="490"/>
      <c r="AN25" s="490"/>
      <c r="AO25" s="490"/>
    </row>
    <row r="26" spans="2:50" ht="10.5" customHeight="1">
      <c r="B26" s="517"/>
      <c r="C26" s="517"/>
      <c r="D26" s="456" t="s">
        <v>538</v>
      </c>
      <c r="E26" s="457"/>
      <c r="F26" s="457"/>
      <c r="G26" s="437" t="s">
        <v>570</v>
      </c>
      <c r="H26" s="437"/>
      <c r="I26" s="437"/>
      <c r="J26" s="437"/>
      <c r="K26" s="437"/>
      <c r="L26" s="437"/>
      <c r="M26" s="437"/>
      <c r="N26" s="437"/>
      <c r="O26" s="83"/>
      <c r="P26" s="83"/>
      <c r="Q26" s="437" t="s">
        <v>571</v>
      </c>
      <c r="R26" s="437"/>
      <c r="S26" s="437"/>
      <c r="T26" s="437"/>
      <c r="U26" s="437"/>
      <c r="V26" s="437"/>
      <c r="W26" s="437"/>
      <c r="X26" s="83"/>
      <c r="Y26" s="83"/>
      <c r="Z26" s="83"/>
      <c r="AA26" s="83" t="s">
        <v>572</v>
      </c>
      <c r="AB26" s="83"/>
      <c r="AC26" s="83"/>
      <c r="AD26" s="83"/>
      <c r="AE26" s="83"/>
      <c r="AF26" s="83"/>
      <c r="AG26" s="83"/>
      <c r="AH26" s="83"/>
      <c r="AI26" s="83"/>
      <c r="AJ26" s="83"/>
      <c r="AL26" s="522" t="s">
        <v>541</v>
      </c>
      <c r="AM26" s="522"/>
      <c r="AN26" s="522"/>
      <c r="AO26" s="522"/>
      <c r="AP26" s="522"/>
    </row>
    <row r="27" spans="2:50" ht="27.75" customHeight="1">
      <c r="B27" s="517"/>
      <c r="C27" s="517"/>
      <c r="D27" s="457"/>
      <c r="E27" s="457"/>
      <c r="F27" s="457"/>
      <c r="G27" s="490" t="str">
        <f>IF(配当還元=TRUE,AJ24,"")</f>
        <v/>
      </c>
      <c r="H27" s="490"/>
      <c r="I27" s="490"/>
      <c r="J27" s="490"/>
      <c r="K27" s="490"/>
      <c r="L27" s="490"/>
      <c r="M27" s="408" t="s">
        <v>573</v>
      </c>
      <c r="N27" s="408"/>
      <c r="O27" s="408"/>
      <c r="P27" s="408"/>
      <c r="Q27" s="490" t="str">
        <f>IF(配当還元=TRUE,AF21,"")</f>
        <v/>
      </c>
      <c r="R27" s="490"/>
      <c r="S27" s="490"/>
      <c r="T27" s="490"/>
      <c r="U27" s="490"/>
      <c r="V27" s="490"/>
      <c r="W27" s="490"/>
      <c r="X27" s="408" t="s">
        <v>574</v>
      </c>
      <c r="Y27" s="408"/>
      <c r="Z27" s="408"/>
      <c r="AA27" s="453" t="str">
        <f>IFERROR(IF(配当還元=TRUE,ROUNDDOWN(IF(G27*1000/Q27&lt;2.5,2,G27*1000/Q27),0),""),"")</f>
        <v/>
      </c>
      <c r="AB27" s="453"/>
      <c r="AC27" s="453"/>
      <c r="AD27" s="453"/>
      <c r="AE27" s="83" t="s">
        <v>563</v>
      </c>
      <c r="AF27" s="83"/>
      <c r="AG27" s="453" t="str">
        <f>IFERROR(IF(配当還元=TRUE,IF(G27*1000/Q27&lt;2.5,50,(ROUNDDOWN(G27*1000/Q27,2)-ROUNDDOWN(G27*1000/Q27,0))*100),""),"")</f>
        <v/>
      </c>
      <c r="AH27" s="453"/>
      <c r="AI27" s="83" t="s">
        <v>564</v>
      </c>
      <c r="AJ27" s="83"/>
      <c r="AL27" s="522"/>
      <c r="AM27" s="522"/>
      <c r="AN27" s="522"/>
      <c r="AO27" s="522"/>
      <c r="AP27" s="522"/>
    </row>
    <row r="28" spans="2:50" ht="15.75" customHeight="1">
      <c r="B28" s="517"/>
      <c r="C28" s="517"/>
      <c r="D28" s="482" t="s">
        <v>539</v>
      </c>
      <c r="E28" s="482"/>
      <c r="F28" s="482"/>
      <c r="G28" s="437" t="s">
        <v>567</v>
      </c>
      <c r="H28" s="437"/>
      <c r="I28" s="437"/>
      <c r="J28" s="437"/>
      <c r="K28" s="449"/>
      <c r="L28" s="449"/>
      <c r="M28" s="449"/>
      <c r="N28" s="449"/>
      <c r="O28" s="437" t="s">
        <v>568</v>
      </c>
      <c r="P28" s="437"/>
      <c r="Q28" s="437"/>
      <c r="R28" s="437"/>
      <c r="S28" s="449"/>
      <c r="T28" s="449"/>
      <c r="U28" s="449"/>
      <c r="V28" s="449"/>
      <c r="W28" s="83" t="s">
        <v>569</v>
      </c>
      <c r="X28" s="449"/>
      <c r="Y28" s="449"/>
      <c r="Z28" s="449"/>
      <c r="AA28" s="449"/>
      <c r="AB28" s="449"/>
      <c r="AC28" s="449"/>
      <c r="AD28" s="408" t="s">
        <v>48</v>
      </c>
      <c r="AE28" s="408"/>
      <c r="AF28" s="449"/>
      <c r="AG28" s="449"/>
      <c r="AH28" s="449"/>
      <c r="AI28" s="449"/>
      <c r="AJ28" s="73" t="s">
        <v>25</v>
      </c>
      <c r="AL28" s="508" t="s">
        <v>540</v>
      </c>
      <c r="AM28" s="508"/>
      <c r="AN28" s="508"/>
      <c r="AO28" s="508"/>
      <c r="AP28" s="508"/>
      <c r="AS28" s="527" t="s">
        <v>1191</v>
      </c>
      <c r="AT28" s="527"/>
      <c r="AU28" s="527"/>
      <c r="AV28" s="527"/>
      <c r="AW28" s="527"/>
    </row>
    <row r="29" spans="2:50" ht="21.75" customHeight="1">
      <c r="B29" s="517"/>
      <c r="C29" s="517"/>
      <c r="D29" s="482"/>
      <c r="E29" s="482"/>
      <c r="F29" s="482"/>
      <c r="H29" s="504" t="str">
        <f>IF(配当還元=TRUE,AA27,"")</f>
        <v/>
      </c>
      <c r="I29" s="504"/>
      <c r="J29" s="461" t="s">
        <v>563</v>
      </c>
      <c r="K29" s="461"/>
      <c r="L29" s="272" t="str">
        <f>IF(配当還元=TRUE,AG27,"")</f>
        <v/>
      </c>
      <c r="M29" s="86" t="s">
        <v>564</v>
      </c>
      <c r="N29" s="408" t="s">
        <v>565</v>
      </c>
      <c r="O29" s="408"/>
      <c r="P29" s="506" t="str">
        <f>IF(配当還元=TRUE,AM21,"")</f>
        <v/>
      </c>
      <c r="Q29" s="506"/>
      <c r="R29" s="506"/>
      <c r="S29" s="86" t="s">
        <v>563</v>
      </c>
      <c r="T29" s="408" t="s">
        <v>566</v>
      </c>
      <c r="U29" s="408"/>
      <c r="V29" s="408"/>
      <c r="W29" s="495" t="str">
        <f>IFERROR(IF(配当還元=TRUE,ROUNDDOWN((H29+L29*0.01)/0.1*P29/50,0),""),"")</f>
        <v/>
      </c>
      <c r="X29" s="495"/>
      <c r="Y29" s="495"/>
      <c r="Z29" s="495"/>
      <c r="AA29" s="495"/>
      <c r="AB29" s="495"/>
      <c r="AC29" s="84" t="s">
        <v>563</v>
      </c>
      <c r="AD29" s="486" t="str">
        <f>IF(配当還元=TRUE,IF(AS19="","",IF(W29&lt;AS19,W29,AS19)),"")</f>
        <v/>
      </c>
      <c r="AE29" s="486"/>
      <c r="AF29" s="486"/>
      <c r="AG29" s="486"/>
      <c r="AH29" s="486"/>
      <c r="AI29" s="486"/>
      <c r="AJ29" s="449"/>
      <c r="AL29" s="508"/>
      <c r="AM29" s="508"/>
      <c r="AN29" s="508"/>
      <c r="AO29" s="508"/>
      <c r="AP29" s="508"/>
      <c r="AS29" s="527"/>
      <c r="AT29" s="527"/>
      <c r="AU29" s="527"/>
      <c r="AV29" s="527"/>
      <c r="AW29" s="527"/>
    </row>
    <row r="30" spans="2:50" ht="23.25" customHeight="1">
      <c r="B30" s="517"/>
      <c r="C30" s="517"/>
      <c r="D30" s="482"/>
      <c r="E30" s="482"/>
      <c r="F30" s="482"/>
      <c r="H30" s="496">
        <v>0.1</v>
      </c>
      <c r="I30" s="497"/>
      <c r="J30" s="497"/>
      <c r="K30" s="497"/>
      <c r="L30" s="497"/>
      <c r="M30" s="497"/>
      <c r="N30" s="408"/>
      <c r="O30" s="408"/>
      <c r="P30" s="497" t="s">
        <v>562</v>
      </c>
      <c r="Q30" s="497"/>
      <c r="R30" s="497"/>
      <c r="S30" s="497"/>
      <c r="T30" s="408"/>
      <c r="U30" s="408"/>
      <c r="V30" s="408"/>
      <c r="W30" s="449"/>
      <c r="X30" s="449"/>
      <c r="Y30" s="449"/>
      <c r="Z30" s="449"/>
      <c r="AA30" s="449"/>
      <c r="AB30" s="449"/>
      <c r="AC30" s="449"/>
      <c r="AD30" s="486"/>
      <c r="AE30" s="486"/>
      <c r="AF30" s="486"/>
      <c r="AG30" s="486"/>
      <c r="AH30" s="486"/>
      <c r="AI30" s="486"/>
      <c r="AJ30" s="449"/>
      <c r="AL30" s="508"/>
      <c r="AM30" s="508"/>
      <c r="AN30" s="508"/>
      <c r="AO30" s="508"/>
      <c r="AP30" s="508"/>
      <c r="AS30" s="277" t="s">
        <v>1179</v>
      </c>
    </row>
    <row r="31" spans="2:50" ht="12" customHeight="1">
      <c r="B31" s="498" t="s">
        <v>542</v>
      </c>
      <c r="C31" s="499" t="s">
        <v>543</v>
      </c>
      <c r="D31" s="494" t="s">
        <v>544</v>
      </c>
      <c r="E31" s="494"/>
      <c r="F31" s="494"/>
      <c r="G31" s="494"/>
      <c r="H31" s="494"/>
      <c r="I31" s="448" t="s">
        <v>1190</v>
      </c>
      <c r="J31" s="448"/>
      <c r="K31" s="448"/>
      <c r="L31" s="448"/>
      <c r="M31" s="448"/>
      <c r="N31" s="448"/>
      <c r="O31" s="448"/>
      <c r="P31" s="448"/>
      <c r="Q31" s="449"/>
      <c r="R31" s="449"/>
      <c r="S31" s="471" t="s">
        <v>561</v>
      </c>
      <c r="T31" s="448"/>
      <c r="U31" s="448"/>
      <c r="V31" s="448"/>
      <c r="W31" s="448"/>
      <c r="X31" s="448"/>
      <c r="Y31" s="448"/>
      <c r="Z31" s="449"/>
      <c r="AA31" s="88" t="s">
        <v>55</v>
      </c>
      <c r="AB31" s="449"/>
      <c r="AC31" s="449"/>
      <c r="AD31" s="449"/>
      <c r="AE31" s="94" t="s">
        <v>25</v>
      </c>
      <c r="AF31" s="449"/>
      <c r="AG31" s="449"/>
      <c r="AH31" s="94" t="s">
        <v>26</v>
      </c>
      <c r="AI31" s="443" t="s">
        <v>548</v>
      </c>
      <c r="AJ31" s="443"/>
      <c r="AK31" s="443"/>
      <c r="AL31" s="443"/>
      <c r="AM31" s="443"/>
      <c r="AN31" s="443"/>
      <c r="AO31" s="443"/>
      <c r="AP31" s="443"/>
    </row>
    <row r="32" spans="2:50" ht="12" customHeight="1">
      <c r="B32" s="498"/>
      <c r="C32" s="499"/>
      <c r="D32" s="494"/>
      <c r="E32" s="494"/>
      <c r="F32" s="494"/>
      <c r="G32" s="494"/>
      <c r="H32" s="494"/>
      <c r="I32" s="448"/>
      <c r="J32" s="448"/>
      <c r="K32" s="448"/>
      <c r="L32" s="448"/>
      <c r="M32" s="448"/>
      <c r="N32" s="448"/>
      <c r="O32" s="448"/>
      <c r="P32" s="448"/>
      <c r="Q32" s="449"/>
      <c r="R32" s="449"/>
      <c r="S32" s="448"/>
      <c r="T32" s="448"/>
      <c r="U32" s="448"/>
      <c r="V32" s="448"/>
      <c r="W32" s="448"/>
      <c r="X32" s="448"/>
      <c r="Y32" s="448"/>
      <c r="Z32" s="449"/>
      <c r="AA32" s="453" t="str">
        <f>IF(J33="","",ROUNDDOWN((J33+N33*0.01)*0.7958,0))</f>
        <v/>
      </c>
      <c r="AB32" s="453"/>
      <c r="AC32" s="453"/>
      <c r="AD32" s="453"/>
      <c r="AE32" s="453"/>
      <c r="AF32" s="453" t="str">
        <f>IF(J33="","",(ROUNDDOWN((J33+N33*0.01)-(S33+X33*0.01),2)-ROUNDDOWN((J33+N33*0.01)-(S33+X33*0.01),0))*100)</f>
        <v/>
      </c>
      <c r="AG32" s="453"/>
      <c r="AH32" s="453"/>
      <c r="AI32" s="443"/>
      <c r="AJ32" s="443"/>
      <c r="AK32" s="443"/>
      <c r="AL32" s="443"/>
      <c r="AM32" s="443"/>
      <c r="AN32" s="443"/>
      <c r="AO32" s="443"/>
      <c r="AP32" s="443"/>
    </row>
    <row r="33" spans="2:48" ht="16.5" customHeight="1">
      <c r="B33" s="498"/>
      <c r="C33" s="499"/>
      <c r="D33" s="494"/>
      <c r="E33" s="494"/>
      <c r="F33" s="494"/>
      <c r="G33" s="494"/>
      <c r="H33" s="494"/>
      <c r="I33" s="74" t="s">
        <v>558</v>
      </c>
      <c r="J33" s="502"/>
      <c r="K33" s="502"/>
      <c r="L33" s="502"/>
      <c r="M33" s="74" t="s">
        <v>557</v>
      </c>
      <c r="N33" s="502"/>
      <c r="O33" s="502"/>
      <c r="P33" s="449" t="s">
        <v>559</v>
      </c>
      <c r="Q33" s="449"/>
      <c r="R33" s="449"/>
      <c r="S33" s="453" t="str">
        <f>IF(J33="","",ROUNDDOWN((J33+N33*0.01)*0.2042,0))</f>
        <v/>
      </c>
      <c r="T33" s="453"/>
      <c r="U33" s="453"/>
      <c r="V33" s="453"/>
      <c r="W33" s="85" t="s">
        <v>557</v>
      </c>
      <c r="X33" s="453" t="str">
        <f>IF(J33="","",(ROUNDDOWN((J33+N33*0.01)*0.2042,2)-ROUNDDOWN((J33+N33*0.01)*0.2042,0))*100)</f>
        <v/>
      </c>
      <c r="Y33" s="453"/>
      <c r="Z33" s="74" t="s">
        <v>560</v>
      </c>
      <c r="AA33" s="453"/>
      <c r="AB33" s="453"/>
      <c r="AC33" s="453"/>
      <c r="AD33" s="453"/>
      <c r="AE33" s="453"/>
      <c r="AF33" s="453"/>
      <c r="AG33" s="453"/>
      <c r="AH33" s="453"/>
      <c r="AI33" s="497" t="s">
        <v>549</v>
      </c>
      <c r="AJ33" s="497"/>
      <c r="AK33" s="497"/>
      <c r="AL33" s="497"/>
      <c r="AM33" s="497"/>
      <c r="AN33" s="497"/>
      <c r="AO33" s="497"/>
      <c r="AP33" s="497"/>
    </row>
    <row r="34" spans="2:48" ht="8.25" customHeight="1">
      <c r="B34" s="498"/>
      <c r="C34" s="499"/>
      <c r="D34" s="456" t="s">
        <v>603</v>
      </c>
      <c r="E34" s="457"/>
      <c r="F34" s="457"/>
      <c r="G34" s="457"/>
      <c r="H34" s="457"/>
      <c r="I34" s="471" t="s">
        <v>555</v>
      </c>
      <c r="J34" s="448"/>
      <c r="K34" s="448"/>
      <c r="L34" s="448"/>
      <c r="M34" s="448"/>
      <c r="N34" s="448"/>
      <c r="O34" s="448"/>
      <c r="P34" s="448"/>
      <c r="Q34" s="449"/>
      <c r="R34" s="449"/>
      <c r="S34" s="471" t="s">
        <v>554</v>
      </c>
      <c r="T34" s="448"/>
      <c r="U34" s="448"/>
      <c r="V34" s="448"/>
      <c r="W34" s="448"/>
      <c r="X34" s="448"/>
      <c r="Y34" s="448"/>
      <c r="Z34" s="449"/>
      <c r="AA34" s="503" t="s">
        <v>56</v>
      </c>
      <c r="AB34" s="490" t="str">
        <f>IFERROR(IF(S36="","",IF(J36-S36&lt;0,0,J36-S36)),"")</f>
        <v/>
      </c>
      <c r="AC34" s="490"/>
      <c r="AD34" s="490"/>
      <c r="AE34" s="490"/>
      <c r="AF34" s="490"/>
      <c r="AG34" s="490"/>
      <c r="AH34" s="516" t="s">
        <v>25</v>
      </c>
      <c r="AI34" s="497"/>
      <c r="AJ34" s="497"/>
      <c r="AK34" s="497"/>
      <c r="AL34" s="497"/>
      <c r="AM34" s="497"/>
      <c r="AN34" s="497"/>
      <c r="AO34" s="497"/>
      <c r="AP34" s="497"/>
    </row>
    <row r="35" spans="2:48" ht="13.5" customHeight="1">
      <c r="B35" s="498"/>
      <c r="C35" s="499"/>
      <c r="D35" s="457"/>
      <c r="E35" s="457"/>
      <c r="F35" s="457"/>
      <c r="G35" s="457"/>
      <c r="H35" s="457"/>
      <c r="I35" s="448"/>
      <c r="J35" s="448"/>
      <c r="K35" s="448"/>
      <c r="L35" s="448"/>
      <c r="M35" s="448"/>
      <c r="N35" s="448"/>
      <c r="O35" s="448"/>
      <c r="P35" s="448"/>
      <c r="Q35" s="449"/>
      <c r="R35" s="449"/>
      <c r="S35" s="448"/>
      <c r="T35" s="448"/>
      <c r="U35" s="448"/>
      <c r="V35" s="448"/>
      <c r="W35" s="448"/>
      <c r="X35" s="448"/>
      <c r="Y35" s="448"/>
      <c r="Z35" s="449"/>
      <c r="AA35" s="503"/>
      <c r="AB35" s="490"/>
      <c r="AC35" s="490"/>
      <c r="AD35" s="490"/>
      <c r="AE35" s="490"/>
      <c r="AF35" s="490"/>
      <c r="AG35" s="490"/>
      <c r="AH35" s="516"/>
      <c r="AI35" s="408" t="s">
        <v>550</v>
      </c>
      <c r="AJ35" s="408"/>
      <c r="AK35" s="408"/>
      <c r="AL35" s="408"/>
      <c r="AM35" s="449"/>
      <c r="AN35" s="449"/>
      <c r="AO35" s="449"/>
      <c r="AP35" s="73" t="s">
        <v>25</v>
      </c>
      <c r="AR35" s="534" t="s">
        <v>1235</v>
      </c>
      <c r="AS35" s="534"/>
      <c r="AT35" s="534"/>
      <c r="AU35" s="534"/>
      <c r="AV35" s="534"/>
    </row>
    <row r="36" spans="2:48" ht="19.5" customHeight="1">
      <c r="B36" s="498"/>
      <c r="C36" s="499"/>
      <c r="D36" s="457"/>
      <c r="E36" s="457"/>
      <c r="F36" s="457"/>
      <c r="G36" s="457"/>
      <c r="H36" s="457"/>
      <c r="J36" s="490" t="str">
        <f>IF(S36="","",IF(AD29="",AJ17,AD29))</f>
        <v/>
      </c>
      <c r="K36" s="490"/>
      <c r="L36" s="490"/>
      <c r="M36" s="490"/>
      <c r="N36" s="490"/>
      <c r="O36" s="490"/>
      <c r="P36" s="490"/>
      <c r="Q36" s="449" t="s">
        <v>553</v>
      </c>
      <c r="R36" s="449"/>
      <c r="S36" s="501"/>
      <c r="T36" s="501"/>
      <c r="U36" s="501"/>
      <c r="V36" s="501"/>
      <c r="W36" s="501"/>
      <c r="X36" s="501"/>
      <c r="Y36" s="501"/>
      <c r="Z36" s="74" t="s">
        <v>556</v>
      </c>
      <c r="AB36" s="490"/>
      <c r="AC36" s="490"/>
      <c r="AD36" s="490"/>
      <c r="AE36" s="490"/>
      <c r="AF36" s="490"/>
      <c r="AG36" s="490"/>
      <c r="AH36" s="516"/>
      <c r="AI36" s="408"/>
      <c r="AJ36" s="408"/>
      <c r="AK36" s="408"/>
      <c r="AL36" s="408"/>
      <c r="AM36" s="486" t="str">
        <f>IF(特定評価会社&lt;&gt;7,"",IF(配当還元=TRUE,AD29,AS19))</f>
        <v/>
      </c>
      <c r="AN36" s="486"/>
      <c r="AO36" s="486"/>
      <c r="AP36" s="486"/>
      <c r="AR36" s="534"/>
      <c r="AS36" s="534"/>
      <c r="AT36" s="534"/>
      <c r="AU36" s="534"/>
      <c r="AV36" s="534"/>
    </row>
    <row r="37" spans="2:48" ht="9.75" customHeight="1">
      <c r="B37" s="498"/>
      <c r="C37" s="499"/>
      <c r="D37" s="456" t="s">
        <v>604</v>
      </c>
      <c r="E37" s="457"/>
      <c r="F37" s="457"/>
      <c r="G37" s="457"/>
      <c r="H37" s="457"/>
      <c r="I37" s="436" t="s">
        <v>695</v>
      </c>
      <c r="J37" s="436"/>
      <c r="K37" s="436"/>
      <c r="L37" s="436"/>
      <c r="M37" s="436"/>
      <c r="N37" s="436"/>
      <c r="O37" s="436"/>
      <c r="P37" s="436"/>
      <c r="Q37" s="436"/>
      <c r="R37" s="436"/>
      <c r="S37" s="436"/>
      <c r="T37" s="436"/>
      <c r="U37" s="436"/>
      <c r="V37" s="436"/>
      <c r="W37" s="436"/>
      <c r="X37" s="436"/>
      <c r="Y37" s="436"/>
      <c r="Z37" s="436"/>
      <c r="AA37" s="503" t="s">
        <v>75</v>
      </c>
      <c r="AB37" s="501"/>
      <c r="AC37" s="501"/>
      <c r="AD37" s="501"/>
      <c r="AE37" s="501"/>
      <c r="AF37" s="501"/>
      <c r="AG37" s="501"/>
      <c r="AH37" s="516" t="s">
        <v>25</v>
      </c>
      <c r="AI37" s="408"/>
      <c r="AJ37" s="408"/>
      <c r="AK37" s="408"/>
      <c r="AL37" s="408"/>
      <c r="AM37" s="486"/>
      <c r="AN37" s="486"/>
      <c r="AO37" s="486"/>
      <c r="AP37" s="486"/>
      <c r="AR37" s="534"/>
      <c r="AS37" s="534"/>
      <c r="AT37" s="534"/>
      <c r="AU37" s="534"/>
      <c r="AV37" s="534"/>
    </row>
    <row r="38" spans="2:48" ht="30" customHeight="1">
      <c r="B38" s="498"/>
      <c r="C38" s="499"/>
      <c r="D38" s="457"/>
      <c r="E38" s="457"/>
      <c r="F38" s="457"/>
      <c r="G38" s="457"/>
      <c r="H38" s="457"/>
      <c r="I38" s="436"/>
      <c r="J38" s="436"/>
      <c r="K38" s="436"/>
      <c r="L38" s="436"/>
      <c r="M38" s="436"/>
      <c r="N38" s="436"/>
      <c r="O38" s="436"/>
      <c r="P38" s="436"/>
      <c r="Q38" s="436"/>
      <c r="R38" s="436"/>
      <c r="S38" s="436"/>
      <c r="T38" s="436"/>
      <c r="U38" s="436"/>
      <c r="V38" s="436"/>
      <c r="W38" s="436"/>
      <c r="X38" s="436"/>
      <c r="Y38" s="436"/>
      <c r="Z38" s="436"/>
      <c r="AA38" s="503"/>
      <c r="AB38" s="501"/>
      <c r="AC38" s="501"/>
      <c r="AD38" s="501"/>
      <c r="AE38" s="501"/>
      <c r="AF38" s="501"/>
      <c r="AG38" s="501"/>
      <c r="AH38" s="516"/>
      <c r="AI38" s="435" t="s">
        <v>551</v>
      </c>
      <c r="AJ38" s="408"/>
      <c r="AK38" s="408"/>
      <c r="AL38" s="408"/>
      <c r="AM38" s="532" t="s">
        <v>552</v>
      </c>
      <c r="AN38" s="520"/>
      <c r="AO38" s="520"/>
      <c r="AP38" s="520"/>
    </row>
    <row r="39" spans="2:48" ht="23.25" customHeight="1">
      <c r="B39" s="498"/>
      <c r="C39" s="499"/>
      <c r="D39" s="507" t="s">
        <v>545</v>
      </c>
      <c r="E39" s="507"/>
      <c r="F39" s="507"/>
      <c r="G39" s="507"/>
      <c r="H39" s="507"/>
      <c r="I39" s="488" t="s">
        <v>547</v>
      </c>
      <c r="J39" s="488"/>
      <c r="K39" s="488"/>
      <c r="L39" s="488"/>
      <c r="M39" s="488"/>
      <c r="N39" s="488"/>
      <c r="O39" s="488"/>
      <c r="P39" s="488"/>
      <c r="Q39" s="488"/>
      <c r="R39" s="488"/>
      <c r="S39" s="488"/>
      <c r="T39" s="488"/>
      <c r="U39" s="488"/>
      <c r="V39" s="488"/>
      <c r="W39" s="488"/>
      <c r="X39" s="488"/>
      <c r="Y39" s="488"/>
      <c r="Z39" s="488"/>
      <c r="AA39" s="503" t="s">
        <v>57</v>
      </c>
      <c r="AB39" s="501"/>
      <c r="AC39" s="501"/>
      <c r="AD39" s="501"/>
      <c r="AE39" s="501"/>
      <c r="AF39" s="501"/>
      <c r="AG39" s="501"/>
      <c r="AH39" s="516" t="s">
        <v>25</v>
      </c>
      <c r="AI39" s="408"/>
      <c r="AJ39" s="408"/>
      <c r="AK39" s="408"/>
      <c r="AL39" s="408"/>
      <c r="AM39" s="501"/>
      <c r="AN39" s="501"/>
      <c r="AO39" s="80"/>
      <c r="AP39" s="271"/>
      <c r="AR39" s="533" t="s">
        <v>1026</v>
      </c>
      <c r="AS39" s="533"/>
      <c r="AT39" s="533"/>
    </row>
    <row r="40" spans="2:48" ht="19.5" customHeight="1">
      <c r="B40" s="498"/>
      <c r="C40" s="499"/>
      <c r="D40" s="508" t="s">
        <v>546</v>
      </c>
      <c r="E40" s="509"/>
      <c r="F40" s="509"/>
      <c r="G40" s="509"/>
      <c r="H40" s="509"/>
      <c r="I40" s="449"/>
      <c r="J40" s="449"/>
      <c r="K40" s="449"/>
      <c r="L40" s="449"/>
      <c r="M40" s="449"/>
      <c r="N40" s="449"/>
      <c r="O40" s="449"/>
      <c r="P40" s="449"/>
      <c r="Q40" s="449"/>
      <c r="R40" s="449"/>
      <c r="S40" s="449"/>
      <c r="T40" s="449"/>
      <c r="U40" s="449"/>
      <c r="V40" s="449"/>
      <c r="W40" s="449"/>
      <c r="X40" s="449"/>
      <c r="Y40" s="449"/>
      <c r="Z40" s="449"/>
      <c r="AA40" s="503"/>
      <c r="AB40" s="501"/>
      <c r="AC40" s="501"/>
      <c r="AD40" s="501"/>
      <c r="AE40" s="501"/>
      <c r="AF40" s="501"/>
      <c r="AG40" s="501"/>
      <c r="AH40" s="516"/>
      <c r="AI40" s="408"/>
      <c r="AJ40" s="408"/>
      <c r="AK40" s="408"/>
      <c r="AL40" s="408"/>
      <c r="AM40" s="449"/>
      <c r="AN40" s="449"/>
      <c r="AO40" s="449"/>
      <c r="AP40" s="449"/>
      <c r="AR40" s="533"/>
      <c r="AS40" s="533"/>
      <c r="AT40" s="533"/>
    </row>
    <row r="41" spans="2:48" ht="12" customHeight="1"/>
    <row r="42" spans="2:48" ht="12" customHeight="1"/>
    <row r="43" spans="2:48" ht="12" customHeight="1"/>
    <row r="44" spans="2:48" ht="12" customHeight="1"/>
    <row r="45" spans="2:48" ht="12" customHeight="1"/>
    <row r="46" spans="2:48" ht="12" customHeight="1"/>
    <row r="47" spans="2:48" ht="12" customHeight="1"/>
    <row r="48" spans="2:48" ht="12" customHeight="1"/>
    <row r="49" ht="12" customHeight="1"/>
    <row r="50" ht="12" customHeight="1"/>
    <row r="51" ht="12" customHeight="1"/>
  </sheetData>
  <sheetProtection algorithmName="SHA-512" hashValue="Y49Ic7OZP2pZi13DhChOK27BPD9MO8hBjhwMonoUDBzp0nPJadbIa/8vAHLGIUUUSGVJPzL8msu7VYMi8VQajA==" saltValue="D4d9uSVuPJGkcWCxCZew0Q==" spinCount="100000" sheet="1" objects="1" scenarios="1"/>
  <mergeCells count="211">
    <mergeCell ref="AS28:AW29"/>
    <mergeCell ref="AS23:AT23"/>
    <mergeCell ref="AS17:AS18"/>
    <mergeCell ref="AM38:AP38"/>
    <mergeCell ref="AM36:AP37"/>
    <mergeCell ref="AM35:AO35"/>
    <mergeCell ref="AM39:AN39"/>
    <mergeCell ref="AI16:AP16"/>
    <mergeCell ref="AJ15:AO15"/>
    <mergeCell ref="AJ17:AO19"/>
    <mergeCell ref="AE20:AK20"/>
    <mergeCell ref="AJ24:AO25"/>
    <mergeCell ref="AL20:AP20"/>
    <mergeCell ref="AM21:AO21"/>
    <mergeCell ref="AG27:AH27"/>
    <mergeCell ref="AR39:AT40"/>
    <mergeCell ref="AR35:AV37"/>
    <mergeCell ref="AS7:AX7"/>
    <mergeCell ref="AS22:AX22"/>
    <mergeCell ref="AA39:AA40"/>
    <mergeCell ref="AB31:AD31"/>
    <mergeCell ref="AF31:AG31"/>
    <mergeCell ref="AF28:AI28"/>
    <mergeCell ref="AJ29:AJ30"/>
    <mergeCell ref="AH34:AH36"/>
    <mergeCell ref="AH37:AH38"/>
    <mergeCell ref="AH39:AH40"/>
    <mergeCell ref="AI33:AP34"/>
    <mergeCell ref="AI31:AP32"/>
    <mergeCell ref="AM40:AP40"/>
    <mergeCell ref="AB37:AG38"/>
    <mergeCell ref="AB34:AG36"/>
    <mergeCell ref="AA32:AE33"/>
    <mergeCell ref="AF32:AH33"/>
    <mergeCell ref="R17:AC18"/>
    <mergeCell ref="AD18:AH18"/>
    <mergeCell ref="AB16:AC16"/>
    <mergeCell ref="R16:W16"/>
    <mergeCell ref="X16:AA16"/>
    <mergeCell ref="AD16:AH17"/>
    <mergeCell ref="U7:AB7"/>
    <mergeCell ref="B20:C30"/>
    <mergeCell ref="AG3:AP3"/>
    <mergeCell ref="AO23:AP23"/>
    <mergeCell ref="AK23:AN23"/>
    <mergeCell ref="AL28:AP30"/>
    <mergeCell ref="AL26:AP27"/>
    <mergeCell ref="AD28:AE28"/>
    <mergeCell ref="AD29:AI30"/>
    <mergeCell ref="AI17:AI19"/>
    <mergeCell ref="AP17:AP19"/>
    <mergeCell ref="M21:N21"/>
    <mergeCell ref="AJ22:AP22"/>
    <mergeCell ref="G23:N24"/>
    <mergeCell ref="G25:N25"/>
    <mergeCell ref="Q23:Y24"/>
    <mergeCell ref="Q25:Y25"/>
    <mergeCell ref="AB23:AH24"/>
    <mergeCell ref="D26:F27"/>
    <mergeCell ref="D28:F30"/>
    <mergeCell ref="AI23:AI24"/>
    <mergeCell ref="L19:P19"/>
    <mergeCell ref="S19:U19"/>
    <mergeCell ref="X19:Z19"/>
    <mergeCell ref="AE19:AF19"/>
    <mergeCell ref="AG1:AI1"/>
    <mergeCell ref="AQ2:AQ10"/>
    <mergeCell ref="A3:A12"/>
    <mergeCell ref="F4:G4"/>
    <mergeCell ref="R4:S4"/>
    <mergeCell ref="AI7:AI8"/>
    <mergeCell ref="AP7:AP8"/>
    <mergeCell ref="AP9:AP13"/>
    <mergeCell ref="AI5:AP5"/>
    <mergeCell ref="B3:C19"/>
    <mergeCell ref="D5:D13"/>
    <mergeCell ref="D14:D19"/>
    <mergeCell ref="D3:E4"/>
    <mergeCell ref="F3:S3"/>
    <mergeCell ref="T3:AF3"/>
    <mergeCell ref="E16:J19"/>
    <mergeCell ref="L15:U15"/>
    <mergeCell ref="AD15:AF15"/>
    <mergeCell ref="V15:W15"/>
    <mergeCell ref="X15:AB15"/>
    <mergeCell ref="AG19:AH19"/>
    <mergeCell ref="L17:Q18"/>
    <mergeCell ref="L16:P16"/>
    <mergeCell ref="Q19:R19"/>
    <mergeCell ref="I37:Z38"/>
    <mergeCell ref="AA34:AA35"/>
    <mergeCell ref="AA37:AA38"/>
    <mergeCell ref="H21:L21"/>
    <mergeCell ref="AC21:AD21"/>
    <mergeCell ref="Y21:AB21"/>
    <mergeCell ref="AB25:AH25"/>
    <mergeCell ref="AB22:AI22"/>
    <mergeCell ref="O23:P24"/>
    <mergeCell ref="J29:K29"/>
    <mergeCell ref="P30:S30"/>
    <mergeCell ref="P29:R29"/>
    <mergeCell ref="N29:O30"/>
    <mergeCell ref="P21:V21"/>
    <mergeCell ref="AF21:AJ21"/>
    <mergeCell ref="AI35:AL37"/>
    <mergeCell ref="AI38:AL40"/>
    <mergeCell ref="D31:H33"/>
    <mergeCell ref="D34:H36"/>
    <mergeCell ref="D37:H38"/>
    <mergeCell ref="D39:H39"/>
    <mergeCell ref="D40:H40"/>
    <mergeCell ref="P33:R33"/>
    <mergeCell ref="Q34:R35"/>
    <mergeCell ref="I39:Z39"/>
    <mergeCell ref="I40:Z40"/>
    <mergeCell ref="AB39:AG40"/>
    <mergeCell ref="E22:F22"/>
    <mergeCell ref="E23:F24"/>
    <mergeCell ref="E25:F25"/>
    <mergeCell ref="G22:P22"/>
    <mergeCell ref="Q22:Z22"/>
    <mergeCell ref="O25:P25"/>
    <mergeCell ref="Z23:Z24"/>
    <mergeCell ref="AA23:AA24"/>
    <mergeCell ref="Q26:W26"/>
    <mergeCell ref="G26:N26"/>
    <mergeCell ref="AA27:AD27"/>
    <mergeCell ref="G28:J28"/>
    <mergeCell ref="K28:N28"/>
    <mergeCell ref="Z34:Z35"/>
    <mergeCell ref="I31:P32"/>
    <mergeCell ref="S31:Y32"/>
    <mergeCell ref="Z31:Z32"/>
    <mergeCell ref="Q31:R32"/>
    <mergeCell ref="H29:I29"/>
    <mergeCell ref="G27:L27"/>
    <mergeCell ref="Q27:W27"/>
    <mergeCell ref="B31:B40"/>
    <mergeCell ref="C31:C40"/>
    <mergeCell ref="D22:D25"/>
    <mergeCell ref="D20:F21"/>
    <mergeCell ref="G20:N20"/>
    <mergeCell ref="O20:W20"/>
    <mergeCell ref="AJ6:AO6"/>
    <mergeCell ref="AJ7:AO8"/>
    <mergeCell ref="AJ9:AO13"/>
    <mergeCell ref="E7:E8"/>
    <mergeCell ref="E9:E13"/>
    <mergeCell ref="E14:J15"/>
    <mergeCell ref="AI14:AP14"/>
    <mergeCell ref="AI9:AI13"/>
    <mergeCell ref="F6:AH6"/>
    <mergeCell ref="J36:P36"/>
    <mergeCell ref="S36:Y36"/>
    <mergeCell ref="J33:L33"/>
    <mergeCell ref="N33:O33"/>
    <mergeCell ref="S33:V33"/>
    <mergeCell ref="X33:Y33"/>
    <mergeCell ref="Q36:R36"/>
    <mergeCell ref="S34:Y35"/>
    <mergeCell ref="I34:P35"/>
    <mergeCell ref="V19:W19"/>
    <mergeCell ref="AA19:AD19"/>
    <mergeCell ref="X20:AD20"/>
    <mergeCell ref="T29:V30"/>
    <mergeCell ref="W29:AB29"/>
    <mergeCell ref="O28:R28"/>
    <mergeCell ref="S28:V28"/>
    <mergeCell ref="X28:AC28"/>
    <mergeCell ref="W30:AC30"/>
    <mergeCell ref="M27:P27"/>
    <mergeCell ref="X27:Z27"/>
    <mergeCell ref="H30:M30"/>
    <mergeCell ref="H13:M13"/>
    <mergeCell ref="S13:X13"/>
    <mergeCell ref="H8:L8"/>
    <mergeCell ref="V8:Z8"/>
    <mergeCell ref="L14:Q14"/>
    <mergeCell ref="Z14:AE14"/>
    <mergeCell ref="R14:Y14"/>
    <mergeCell ref="AF14:AH14"/>
    <mergeCell ref="N13:R13"/>
    <mergeCell ref="Y13:AB13"/>
    <mergeCell ref="AC13:AG13"/>
    <mergeCell ref="H12:K12"/>
    <mergeCell ref="T11:AA12"/>
    <mergeCell ref="H10:P11"/>
    <mergeCell ref="S7:T7"/>
    <mergeCell ref="F7:G7"/>
    <mergeCell ref="B1:AF2"/>
    <mergeCell ref="H9:AH9"/>
    <mergeCell ref="F9:G12"/>
    <mergeCell ref="L12:S12"/>
    <mergeCell ref="Q11:S11"/>
    <mergeCell ref="Q10:AG10"/>
    <mergeCell ref="AB11:AG12"/>
    <mergeCell ref="M8:O8"/>
    <mergeCell ref="P8:Q8"/>
    <mergeCell ref="R8:U8"/>
    <mergeCell ref="AA8:AD8"/>
    <mergeCell ref="AE8:AF8"/>
    <mergeCell ref="AG8:AH8"/>
    <mergeCell ref="AH10:AH12"/>
    <mergeCell ref="H4:Q4"/>
    <mergeCell ref="U4:AE4"/>
    <mergeCell ref="AH4:AO4"/>
    <mergeCell ref="F5:AH5"/>
    <mergeCell ref="O7:R7"/>
    <mergeCell ref="AD7:AG7"/>
    <mergeCell ref="H7:M7"/>
    <mergeCell ref="AJ1:AP1"/>
  </mergeCells>
  <phoneticPr fontId="2"/>
  <dataValidations count="4">
    <dataValidation imeMode="off" allowBlank="1" showInputMessage="1" showErrorMessage="1" sqref="AB37:AG40 AM39:AN39 AP39"/>
    <dataValidation type="whole" imeMode="off" operator="greaterThanOrEqual" allowBlank="1" showErrorMessage="1" error="負数（マイナスの数）は入れられません。また円未満の端数は入れられません。" sqref="S36:Y36 X15:AB15 S19:U19 J33:L33">
      <formula1>0</formula1>
    </dataValidation>
    <dataValidation type="whole" imeMode="off" allowBlank="1" showErrorMessage="1" error="負数は入れられません。また99より大きい数値は入れられません。" sqref="AD15:AF15 N33:O33">
      <formula1>0</formula1>
      <formula2>99</formula2>
    </dataValidation>
    <dataValidation type="decimal" imeMode="off" operator="greaterThanOrEqual" allowBlank="1" showErrorMessage="1" error="負数（マイナスの数）は入れられません。" sqref="X19:Z19 AE19:AF19">
      <formula1>0</formula1>
    </dataValidation>
  </dataValidations>
  <pageMargins left="0.70866141732283472" right="0.28000000000000003" top="0.74803149606299213" bottom="0.74803149606299213" header="0.31496062992125984" footer="0.31496062992125984"/>
  <pageSetup paperSize="9" scale="95"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4F81BD"/>
  </sheetPr>
  <dimension ref="A1:BJ89"/>
  <sheetViews>
    <sheetView showGridLines="0" showRowColHeaders="0" zoomScale="130" zoomScaleNormal="130" workbookViewId="0">
      <selection activeCell="L5" sqref="L5:Q5"/>
    </sheetView>
  </sheetViews>
  <sheetFormatPr defaultRowHeight="9.75"/>
  <cols>
    <col min="1" max="1" width="2.125" style="127" customWidth="1"/>
    <col min="2" max="2" width="2.625" style="127" customWidth="1"/>
    <col min="3" max="4" width="1.25" style="127" customWidth="1"/>
    <col min="5" max="5" width="2.625" style="127" customWidth="1"/>
    <col min="6" max="6" width="1.75" style="127" customWidth="1"/>
    <col min="7" max="7" width="2.25" style="127" customWidth="1"/>
    <col min="8" max="8" width="1.375" style="127" customWidth="1"/>
    <col min="9" max="9" width="1.125" style="127" customWidth="1"/>
    <col min="10" max="10" width="2.875" style="127" customWidth="1"/>
    <col min="11" max="11" width="2.75" style="127" customWidth="1"/>
    <col min="12" max="13" width="1.25" style="127" customWidth="1"/>
    <col min="14" max="14" width="1.375" style="127" customWidth="1"/>
    <col min="15" max="15" width="0.875" style="127" customWidth="1"/>
    <col min="16" max="16" width="1.625" style="127" customWidth="1"/>
    <col min="17" max="17" width="2.5" style="127" customWidth="1"/>
    <col min="18" max="18" width="1.625" style="127" customWidth="1"/>
    <col min="19" max="19" width="1.375" style="127" customWidth="1"/>
    <col min="20" max="20" width="2.75" style="127" customWidth="1"/>
    <col min="21" max="21" width="1.375" style="127" customWidth="1"/>
    <col min="22" max="22" width="2.375" style="127" customWidth="1"/>
    <col min="23" max="23" width="1.75" style="127" customWidth="1"/>
    <col min="24" max="24" width="2.5" style="127" customWidth="1"/>
    <col min="25" max="25" width="2" style="127" customWidth="1"/>
    <col min="26" max="26" width="0.625" style="127" customWidth="1"/>
    <col min="27" max="27" width="0.875" style="127" customWidth="1"/>
    <col min="28" max="28" width="0.625" style="127" customWidth="1"/>
    <col min="29" max="29" width="1.75" style="127" customWidth="1"/>
    <col min="30" max="30" width="0.875" style="127" customWidth="1"/>
    <col min="31" max="31" width="1.25" style="127" customWidth="1"/>
    <col min="32" max="32" width="1" style="127" customWidth="1"/>
    <col min="33" max="33" width="1.25" style="127" customWidth="1"/>
    <col min="34" max="34" width="1.875" style="127" customWidth="1"/>
    <col min="35" max="35" width="2.75" style="127" customWidth="1"/>
    <col min="36" max="36" width="1.5" style="127" customWidth="1"/>
    <col min="37" max="37" width="2.5" style="127" customWidth="1"/>
    <col min="38" max="38" width="2.625" style="127" customWidth="1"/>
    <col min="39" max="39" width="0.75" style="127" customWidth="1"/>
    <col min="40" max="40" width="1.875" style="127" customWidth="1"/>
    <col min="41" max="42" width="1.375" style="127" customWidth="1"/>
    <col min="43" max="43" width="0.875" style="127" customWidth="1"/>
    <col min="44" max="44" width="3.125" style="127" customWidth="1"/>
    <col min="45" max="45" width="2.625" style="127" customWidth="1"/>
    <col min="46" max="46" width="2.5" style="127" customWidth="1"/>
    <col min="47" max="48" width="1.375" style="127" customWidth="1"/>
    <col min="49" max="49" width="2.25" style="127" customWidth="1"/>
    <col min="50" max="50" width="1.125" style="127" customWidth="1"/>
    <col min="51" max="51" width="1.875" style="127" customWidth="1"/>
    <col min="52" max="52" width="3.375" style="127" customWidth="1"/>
    <col min="53" max="53" width="1.875" style="127" customWidth="1"/>
    <col min="54" max="54" width="2.125" style="127" customWidth="1"/>
    <col min="55" max="55" width="2.625" style="127" customWidth="1"/>
    <col min="56" max="56" width="8.125" style="127" customWidth="1"/>
    <col min="57" max="57" width="3.875" style="127" customWidth="1"/>
    <col min="58" max="58" width="5.625" style="127" customWidth="1"/>
    <col min="59" max="59" width="2.625" style="127" customWidth="1"/>
    <col min="60" max="60" width="9.875" style="127" customWidth="1"/>
    <col min="61" max="61" width="9.75" style="127" customWidth="1"/>
    <col min="62" max="69" width="2.625" style="127" customWidth="1"/>
    <col min="70" max="16384" width="9" style="127"/>
  </cols>
  <sheetData>
    <row r="1" spans="1:62" ht="16.5" customHeight="1">
      <c r="B1" s="470" t="s">
        <v>794</v>
      </c>
      <c r="C1" s="470"/>
      <c r="D1" s="470"/>
      <c r="E1" s="470"/>
      <c r="F1" s="470"/>
      <c r="G1" s="470"/>
      <c r="H1" s="470"/>
      <c r="I1" s="470"/>
      <c r="J1" s="470"/>
      <c r="K1" s="470"/>
      <c r="L1" s="470"/>
      <c r="M1" s="470"/>
      <c r="N1" s="470"/>
      <c r="O1" s="470"/>
      <c r="P1" s="470"/>
      <c r="Q1" s="470"/>
      <c r="R1" s="470"/>
      <c r="S1" s="470"/>
      <c r="T1" s="470"/>
      <c r="U1" s="470"/>
      <c r="V1" s="470"/>
      <c r="W1" s="470"/>
      <c r="X1" s="470"/>
      <c r="Y1" s="470"/>
      <c r="AL1" s="510" t="s">
        <v>793</v>
      </c>
      <c r="AM1" s="510"/>
      <c r="AN1" s="510"/>
      <c r="AO1" s="489" t="str">
        <f>IF('１表の１'!D4="","",'１表の１'!D4)</f>
        <v/>
      </c>
      <c r="AP1" s="489"/>
      <c r="AQ1" s="489"/>
      <c r="AR1" s="489"/>
      <c r="AS1" s="489"/>
      <c r="AT1" s="489"/>
      <c r="AU1" s="489"/>
      <c r="AV1" s="489"/>
      <c r="AW1" s="489"/>
      <c r="AX1" s="489"/>
      <c r="AY1" s="489"/>
      <c r="AZ1" s="489"/>
    </row>
    <row r="2" spans="1:62" ht="3" customHeight="1">
      <c r="BB2" s="434" t="s">
        <v>795</v>
      </c>
    </row>
    <row r="3" spans="1:62" ht="19.5" customHeight="1">
      <c r="A3" s="467" t="s">
        <v>796</v>
      </c>
      <c r="B3" s="547" t="s">
        <v>800</v>
      </c>
      <c r="C3" s="547"/>
      <c r="D3" s="547"/>
      <c r="E3" s="547"/>
      <c r="F3" s="547"/>
      <c r="G3" s="547"/>
      <c r="H3" s="547"/>
      <c r="I3" s="547"/>
      <c r="J3" s="547"/>
      <c r="K3" s="444" t="s">
        <v>801</v>
      </c>
      <c r="L3" s="550"/>
      <c r="M3" s="550"/>
      <c r="N3" s="550"/>
      <c r="O3" s="550"/>
      <c r="P3" s="550"/>
      <c r="Q3" s="550"/>
      <c r="R3" s="550"/>
      <c r="S3" s="550"/>
      <c r="T3" s="463" t="s">
        <v>802</v>
      </c>
      <c r="U3" s="449"/>
      <c r="V3" s="449"/>
      <c r="W3" s="449"/>
      <c r="X3" s="449"/>
      <c r="Y3" s="449"/>
      <c r="Z3" s="449"/>
      <c r="AA3" s="449"/>
      <c r="AB3" s="449"/>
      <c r="AC3" s="463" t="s">
        <v>803</v>
      </c>
      <c r="AD3" s="449"/>
      <c r="AE3" s="449"/>
      <c r="AF3" s="449"/>
      <c r="AG3" s="449"/>
      <c r="AH3" s="449"/>
      <c r="AI3" s="449"/>
      <c r="AJ3" s="449"/>
      <c r="AK3" s="449"/>
      <c r="AL3" s="551" t="s">
        <v>949</v>
      </c>
      <c r="AM3" s="552"/>
      <c r="AN3" s="552"/>
      <c r="AO3" s="552"/>
      <c r="AP3" s="552"/>
      <c r="AQ3" s="552"/>
      <c r="AR3" s="552"/>
      <c r="AS3" s="552"/>
      <c r="AT3" s="553" t="s">
        <v>804</v>
      </c>
      <c r="AU3" s="554"/>
      <c r="AV3" s="554"/>
      <c r="AW3" s="554"/>
      <c r="AX3" s="554"/>
      <c r="AY3" s="554"/>
      <c r="AZ3" s="554"/>
      <c r="BA3" s="554"/>
      <c r="BB3" s="434"/>
    </row>
    <row r="4" spans="1:62" ht="8.25" customHeight="1">
      <c r="A4" s="467"/>
      <c r="B4" s="548" t="s">
        <v>799</v>
      </c>
      <c r="C4" s="548"/>
      <c r="D4" s="548"/>
      <c r="E4" s="548"/>
      <c r="F4" s="548"/>
      <c r="G4" s="548"/>
      <c r="H4" s="548"/>
      <c r="I4" s="548"/>
      <c r="J4" s="548"/>
      <c r="K4" s="550"/>
      <c r="L4" s="550"/>
      <c r="M4" s="550"/>
      <c r="N4" s="550"/>
      <c r="O4" s="550"/>
      <c r="P4" s="550"/>
      <c r="Q4" s="550"/>
      <c r="R4" s="550"/>
      <c r="S4" s="550"/>
      <c r="T4" s="449"/>
      <c r="U4" s="449"/>
      <c r="V4" s="449"/>
      <c r="W4" s="449"/>
      <c r="X4" s="449"/>
      <c r="Y4" s="449"/>
      <c r="Z4" s="449"/>
      <c r="AA4" s="449"/>
      <c r="AB4" s="449"/>
      <c r="AC4" s="449"/>
      <c r="AD4" s="449"/>
      <c r="AE4" s="449"/>
      <c r="AF4" s="449"/>
      <c r="AG4" s="449"/>
      <c r="AH4" s="449"/>
      <c r="AI4" s="449"/>
      <c r="AJ4" s="449"/>
      <c r="AK4" s="449"/>
      <c r="AL4" s="449" t="s">
        <v>805</v>
      </c>
      <c r="AM4" s="449"/>
      <c r="AN4" s="449"/>
      <c r="AO4" s="449"/>
      <c r="AP4" s="449"/>
      <c r="AQ4" s="449"/>
      <c r="AR4" s="449"/>
      <c r="AS4" s="449"/>
      <c r="AT4" s="449" t="s">
        <v>806</v>
      </c>
      <c r="AU4" s="449"/>
      <c r="AV4" s="449"/>
      <c r="AW4" s="449"/>
      <c r="AX4" s="449"/>
      <c r="AY4" s="449"/>
      <c r="AZ4" s="449"/>
      <c r="BA4" s="449"/>
      <c r="BB4" s="434"/>
    </row>
    <row r="5" spans="1:62" ht="20.25" customHeight="1">
      <c r="A5" s="467"/>
      <c r="B5" s="548"/>
      <c r="C5" s="548"/>
      <c r="D5" s="548"/>
      <c r="E5" s="548"/>
      <c r="F5" s="548"/>
      <c r="G5" s="548"/>
      <c r="H5" s="548"/>
      <c r="I5" s="548"/>
      <c r="J5" s="548"/>
      <c r="K5" s="131" t="s">
        <v>807</v>
      </c>
      <c r="L5" s="555"/>
      <c r="M5" s="555"/>
      <c r="N5" s="555"/>
      <c r="O5" s="555"/>
      <c r="P5" s="555"/>
      <c r="Q5" s="555"/>
      <c r="R5" s="472" t="s">
        <v>808</v>
      </c>
      <c r="S5" s="472"/>
      <c r="T5" s="131" t="s">
        <v>809</v>
      </c>
      <c r="U5" s="555"/>
      <c r="V5" s="555"/>
      <c r="W5" s="555"/>
      <c r="X5" s="555"/>
      <c r="Y5" s="555"/>
      <c r="Z5" s="516" t="s">
        <v>810</v>
      </c>
      <c r="AA5" s="516"/>
      <c r="AB5" s="516"/>
      <c r="AC5" s="516" t="s">
        <v>811</v>
      </c>
      <c r="AD5" s="516"/>
      <c r="AE5" s="555"/>
      <c r="AF5" s="555"/>
      <c r="AG5" s="555"/>
      <c r="AH5" s="555"/>
      <c r="AI5" s="555"/>
      <c r="AJ5" s="555"/>
      <c r="AK5" s="131" t="s">
        <v>810</v>
      </c>
      <c r="AL5" s="131" t="s">
        <v>812</v>
      </c>
      <c r="AM5" s="549" t="str">
        <f>IFERROR(ROUNDDOWN(L5*1000/(U5-AE5),0),"")</f>
        <v/>
      </c>
      <c r="AN5" s="549"/>
      <c r="AO5" s="549"/>
      <c r="AP5" s="549"/>
      <c r="AQ5" s="549"/>
      <c r="AR5" s="549"/>
      <c r="AS5" s="131" t="s">
        <v>813</v>
      </c>
      <c r="AT5" s="131" t="s">
        <v>814</v>
      </c>
      <c r="AU5" s="549" t="str">
        <f>IF(L5="","",ROUNDDOWN(L5*1000/50,0))</f>
        <v/>
      </c>
      <c r="AV5" s="549"/>
      <c r="AW5" s="549"/>
      <c r="AX5" s="549"/>
      <c r="AY5" s="549"/>
      <c r="AZ5" s="549"/>
      <c r="BA5" s="131" t="s">
        <v>810</v>
      </c>
      <c r="BB5" s="434"/>
    </row>
    <row r="6" spans="1:62" ht="18.75" customHeight="1">
      <c r="A6" s="467"/>
      <c r="B6" s="556" t="s">
        <v>797</v>
      </c>
      <c r="C6" s="557" t="s">
        <v>841</v>
      </c>
      <c r="D6" s="557"/>
      <c r="E6" s="559" t="s">
        <v>815</v>
      </c>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444" t="s">
        <v>835</v>
      </c>
      <c r="AQ6" s="550"/>
      <c r="AR6" s="550"/>
      <c r="AS6" s="550"/>
      <c r="AT6" s="550"/>
      <c r="AU6" s="550"/>
      <c r="AV6" s="550"/>
      <c r="AW6" s="550"/>
      <c r="AX6" s="550"/>
      <c r="AY6" s="550"/>
      <c r="AZ6" s="550"/>
      <c r="BA6" s="550"/>
      <c r="BB6" s="434"/>
      <c r="BD6" s="447" t="s">
        <v>1038</v>
      </c>
      <c r="BE6" s="447"/>
      <c r="BF6" s="447"/>
      <c r="BG6" s="447"/>
      <c r="BH6" s="447"/>
      <c r="BI6" s="447"/>
      <c r="BJ6" s="154"/>
    </row>
    <row r="7" spans="1:62" ht="15" customHeight="1">
      <c r="A7" s="467"/>
      <c r="B7" s="556"/>
      <c r="C7" s="557"/>
      <c r="D7" s="557"/>
      <c r="E7" s="457" t="s">
        <v>818</v>
      </c>
      <c r="F7" s="457"/>
      <c r="G7" s="457"/>
      <c r="H7" s="449" t="s">
        <v>830</v>
      </c>
      <c r="I7" s="449"/>
      <c r="J7" s="449" t="s">
        <v>833</v>
      </c>
      <c r="K7" s="449"/>
      <c r="L7" s="449"/>
      <c r="M7" s="449"/>
      <c r="N7" s="449"/>
      <c r="O7" s="449" t="s">
        <v>831</v>
      </c>
      <c r="P7" s="449"/>
      <c r="Q7" s="560" t="s">
        <v>834</v>
      </c>
      <c r="R7" s="560"/>
      <c r="S7" s="560"/>
      <c r="T7" s="560"/>
      <c r="U7" s="1"/>
      <c r="V7" s="127" t="s">
        <v>832</v>
      </c>
      <c r="W7" s="471" t="s">
        <v>950</v>
      </c>
      <c r="X7" s="448"/>
      <c r="Y7" s="448"/>
      <c r="Z7" s="448"/>
      <c r="AA7" s="448"/>
      <c r="AB7" s="448"/>
      <c r="AC7" s="448"/>
      <c r="AD7" s="448"/>
      <c r="AE7" s="458" t="s">
        <v>827</v>
      </c>
      <c r="AF7" s="458"/>
      <c r="AG7" s="458"/>
      <c r="AH7" s="458"/>
      <c r="AI7" s="458"/>
      <c r="AJ7" s="458"/>
      <c r="AK7" s="458"/>
      <c r="AL7" s="458"/>
      <c r="AM7" s="458"/>
      <c r="AN7" s="458"/>
      <c r="AO7" s="458"/>
      <c r="AS7" s="130" t="s">
        <v>839</v>
      </c>
      <c r="AY7" s="127" t="s">
        <v>813</v>
      </c>
      <c r="BA7" s="127" t="s">
        <v>836</v>
      </c>
      <c r="BB7" s="434"/>
      <c r="BD7" s="447"/>
      <c r="BE7" s="447"/>
      <c r="BF7" s="447"/>
      <c r="BG7" s="447"/>
      <c r="BH7" s="447"/>
      <c r="BI7" s="447"/>
      <c r="BJ7" s="154"/>
    </row>
    <row r="8" spans="1:62" ht="15" customHeight="1">
      <c r="A8" s="467"/>
      <c r="B8" s="556"/>
      <c r="C8" s="557"/>
      <c r="D8" s="557"/>
      <c r="E8" s="457"/>
      <c r="F8" s="457"/>
      <c r="G8" s="457"/>
      <c r="J8" s="449"/>
      <c r="K8" s="449"/>
      <c r="L8" s="449"/>
      <c r="M8" s="449"/>
      <c r="N8" s="449"/>
      <c r="Q8" s="560"/>
      <c r="R8" s="560"/>
      <c r="S8" s="560"/>
      <c r="T8" s="560"/>
      <c r="U8" s="1"/>
      <c r="W8" s="448"/>
      <c r="X8" s="448"/>
      <c r="Y8" s="448"/>
      <c r="Z8" s="448"/>
      <c r="AA8" s="448"/>
      <c r="AB8" s="448"/>
      <c r="AC8" s="448"/>
      <c r="AD8" s="448"/>
      <c r="AE8" s="458"/>
      <c r="AF8" s="458"/>
      <c r="AG8" s="458"/>
      <c r="AH8" s="458"/>
      <c r="AI8" s="458"/>
      <c r="AJ8" s="458"/>
      <c r="AK8" s="458"/>
      <c r="AL8" s="458"/>
      <c r="AM8" s="458"/>
      <c r="AN8" s="458"/>
      <c r="AO8" s="458"/>
      <c r="AS8" s="131" t="s">
        <v>814</v>
      </c>
      <c r="AV8" s="473" t="str">
        <f>IFERROR(ROUNDDOWN(AE10*1000/$AU$5,0),"")</f>
        <v/>
      </c>
      <c r="AW8" s="473"/>
      <c r="AX8" s="473"/>
      <c r="AY8" s="473"/>
      <c r="AZ8" s="132" t="str">
        <f>IFERROR((ROUNDDOWN(AE10*1000/$AU$5,1)-ROUNDDOWN(AE10*1000/$AU$5,0))*10,"")</f>
        <v/>
      </c>
      <c r="BA8" s="125">
        <v>0</v>
      </c>
      <c r="BB8" s="434"/>
      <c r="BD8" s="447"/>
      <c r="BE8" s="447"/>
      <c r="BF8" s="447"/>
      <c r="BG8" s="447"/>
      <c r="BH8" s="447"/>
      <c r="BI8" s="447"/>
      <c r="BJ8" s="154"/>
    </row>
    <row r="9" spans="1:62" ht="14.25" customHeight="1">
      <c r="A9" s="467"/>
      <c r="B9" s="556"/>
      <c r="C9" s="557"/>
      <c r="D9" s="557"/>
      <c r="E9" s="457" t="s">
        <v>821</v>
      </c>
      <c r="F9" s="457"/>
      <c r="G9" s="457"/>
      <c r="H9" s="555"/>
      <c r="I9" s="555"/>
      <c r="J9" s="555"/>
      <c r="K9" s="555"/>
      <c r="L9" s="472" t="s">
        <v>808</v>
      </c>
      <c r="M9" s="472"/>
      <c r="N9" s="472"/>
      <c r="O9" s="555"/>
      <c r="P9" s="555"/>
      <c r="Q9" s="555"/>
      <c r="R9" s="555"/>
      <c r="S9" s="555"/>
      <c r="T9" s="472" t="s">
        <v>808</v>
      </c>
      <c r="U9" s="472"/>
      <c r="V9" s="516" t="s">
        <v>824</v>
      </c>
      <c r="W9" s="549" t="str">
        <f>IF(H9="","",H9-O9)</f>
        <v/>
      </c>
      <c r="X9" s="549"/>
      <c r="Y9" s="549"/>
      <c r="Z9" s="549"/>
      <c r="AA9" s="549"/>
      <c r="AB9" s="472" t="s">
        <v>808</v>
      </c>
      <c r="AC9" s="472"/>
      <c r="AD9" s="472"/>
      <c r="AE9" s="448" t="s">
        <v>828</v>
      </c>
      <c r="AF9" s="448"/>
      <c r="AG9" s="448"/>
      <c r="AH9" s="448"/>
      <c r="AI9" s="448"/>
      <c r="AJ9" s="448"/>
      <c r="AK9" s="448"/>
      <c r="AL9" s="448"/>
      <c r="AM9" s="448"/>
      <c r="AN9" s="472" t="s">
        <v>808</v>
      </c>
      <c r="AO9" s="472"/>
      <c r="AS9" s="130" t="s">
        <v>840</v>
      </c>
      <c r="AY9" s="127" t="s">
        <v>813</v>
      </c>
      <c r="BA9" s="127" t="s">
        <v>836</v>
      </c>
      <c r="BB9" s="434"/>
      <c r="BD9" s="269"/>
      <c r="BE9" s="269"/>
      <c r="BF9" s="269"/>
      <c r="BJ9" s="154"/>
    </row>
    <row r="10" spans="1:62" ht="9" customHeight="1">
      <c r="A10" s="467"/>
      <c r="B10" s="556"/>
      <c r="C10" s="557"/>
      <c r="D10" s="557"/>
      <c r="E10" s="457"/>
      <c r="F10" s="457"/>
      <c r="G10" s="457"/>
      <c r="H10" s="555"/>
      <c r="I10" s="555"/>
      <c r="J10" s="555"/>
      <c r="K10" s="555"/>
      <c r="L10" s="472"/>
      <c r="M10" s="472"/>
      <c r="N10" s="472"/>
      <c r="O10" s="555"/>
      <c r="P10" s="555"/>
      <c r="Q10" s="555"/>
      <c r="R10" s="555"/>
      <c r="S10" s="555"/>
      <c r="T10" s="472"/>
      <c r="U10" s="472"/>
      <c r="V10" s="516"/>
      <c r="W10" s="549"/>
      <c r="X10" s="549"/>
      <c r="Y10" s="549"/>
      <c r="Z10" s="549"/>
      <c r="AA10" s="549"/>
      <c r="AB10" s="472"/>
      <c r="AC10" s="472"/>
      <c r="AD10" s="472"/>
      <c r="AE10" s="549" t="str">
        <f>IF(OR(H9="",H11=""),"",ROUNDDOWN((W9+W11)/2,0))</f>
        <v/>
      </c>
      <c r="AF10" s="549"/>
      <c r="AG10" s="549"/>
      <c r="AH10" s="549"/>
      <c r="AI10" s="549"/>
      <c r="AJ10" s="549"/>
      <c r="AK10" s="549"/>
      <c r="AL10" s="549"/>
      <c r="AM10" s="549"/>
      <c r="AS10" s="516" t="s">
        <v>814</v>
      </c>
      <c r="AV10" s="473" t="str">
        <f>IFERROR(ROUNDDOWN(AE15*1000/$AU$5,0),"")</f>
        <v/>
      </c>
      <c r="AW10" s="473"/>
      <c r="AX10" s="473"/>
      <c r="AY10" s="473"/>
      <c r="AZ10" s="473" t="str">
        <f>IFERROR((ROUNDDOWN(AE15*1000/$AU$5,1)-ROUNDDOWN(AE15*1000/$AU$5,0))*10,"")</f>
        <v/>
      </c>
      <c r="BA10" s="431">
        <v>0</v>
      </c>
      <c r="BB10" s="434"/>
      <c r="BD10" s="269"/>
      <c r="BE10" s="269"/>
      <c r="BF10" s="269"/>
      <c r="BJ10" s="154"/>
    </row>
    <row r="11" spans="1:62" ht="7.5" customHeight="1">
      <c r="A11" s="467"/>
      <c r="B11" s="556"/>
      <c r="C11" s="557"/>
      <c r="D11" s="557"/>
      <c r="E11" s="457" t="s">
        <v>822</v>
      </c>
      <c r="F11" s="457"/>
      <c r="G11" s="457"/>
      <c r="H11" s="555"/>
      <c r="I11" s="555"/>
      <c r="J11" s="555"/>
      <c r="K11" s="555"/>
      <c r="L11" s="472" t="s">
        <v>808</v>
      </c>
      <c r="M11" s="472"/>
      <c r="N11" s="472"/>
      <c r="O11" s="555"/>
      <c r="P11" s="555"/>
      <c r="Q11" s="555"/>
      <c r="R11" s="555"/>
      <c r="S11" s="555"/>
      <c r="T11" s="472" t="s">
        <v>808</v>
      </c>
      <c r="U11" s="472"/>
      <c r="V11" s="516" t="s">
        <v>825</v>
      </c>
      <c r="W11" s="549" t="str">
        <f>IF(H11="","",H11-O11)</f>
        <v/>
      </c>
      <c r="X11" s="549"/>
      <c r="Y11" s="549"/>
      <c r="Z11" s="549"/>
      <c r="AA11" s="549"/>
      <c r="AB11" s="472" t="s">
        <v>808</v>
      </c>
      <c r="AC11" s="472"/>
      <c r="AD11" s="472"/>
      <c r="AE11" s="549"/>
      <c r="AF11" s="549"/>
      <c r="AG11" s="549"/>
      <c r="AH11" s="549"/>
      <c r="AI11" s="549"/>
      <c r="AJ11" s="549"/>
      <c r="AK11" s="549"/>
      <c r="AL11" s="549"/>
      <c r="AM11" s="549"/>
      <c r="AS11" s="516"/>
      <c r="AV11" s="473"/>
      <c r="AW11" s="473"/>
      <c r="AX11" s="473"/>
      <c r="AY11" s="473"/>
      <c r="AZ11" s="473"/>
      <c r="BA11" s="431"/>
      <c r="BB11" s="434"/>
      <c r="BD11" s="269"/>
      <c r="BE11" s="269"/>
      <c r="BF11" s="269"/>
    </row>
    <row r="12" spans="1:62" ht="8.25" customHeight="1">
      <c r="A12" s="467"/>
      <c r="B12" s="556"/>
      <c r="C12" s="557"/>
      <c r="D12" s="557"/>
      <c r="E12" s="457"/>
      <c r="F12" s="457"/>
      <c r="G12" s="457"/>
      <c r="H12" s="555"/>
      <c r="I12" s="555"/>
      <c r="J12" s="555"/>
      <c r="K12" s="555"/>
      <c r="L12" s="472"/>
      <c r="M12" s="472"/>
      <c r="N12" s="472"/>
      <c r="O12" s="555"/>
      <c r="P12" s="555"/>
      <c r="Q12" s="555"/>
      <c r="R12" s="555"/>
      <c r="S12" s="555"/>
      <c r="T12" s="472"/>
      <c r="U12" s="472"/>
      <c r="V12" s="516"/>
      <c r="W12" s="549"/>
      <c r="X12" s="549"/>
      <c r="Y12" s="549"/>
      <c r="Z12" s="549"/>
      <c r="AA12" s="549"/>
      <c r="AB12" s="472"/>
      <c r="AC12" s="472"/>
      <c r="AD12" s="472"/>
      <c r="AE12" s="549"/>
      <c r="AF12" s="549"/>
      <c r="AG12" s="549"/>
      <c r="AH12" s="549"/>
      <c r="AI12" s="549"/>
      <c r="AJ12" s="549"/>
      <c r="AK12" s="549"/>
      <c r="AL12" s="549"/>
      <c r="AM12" s="549"/>
      <c r="AP12" s="463" t="s">
        <v>838</v>
      </c>
      <c r="AQ12" s="449"/>
      <c r="AR12" s="449"/>
      <c r="AS12" s="449"/>
      <c r="AT12" s="449"/>
      <c r="AU12" s="449"/>
      <c r="AV12" s="449"/>
      <c r="AW12" s="449"/>
      <c r="AX12" s="449"/>
      <c r="AY12" s="449"/>
      <c r="AZ12" s="449"/>
      <c r="BA12" s="449"/>
      <c r="BB12" s="434"/>
      <c r="BD12" s="269"/>
      <c r="BE12" s="269"/>
      <c r="BF12" s="269"/>
    </row>
    <row r="13" spans="1:62" ht="8.25" customHeight="1">
      <c r="A13" s="467"/>
      <c r="B13" s="556"/>
      <c r="C13" s="557"/>
      <c r="D13" s="557"/>
      <c r="E13" s="457"/>
      <c r="F13" s="457"/>
      <c r="G13" s="457"/>
      <c r="H13" s="555"/>
      <c r="I13" s="555"/>
      <c r="J13" s="555"/>
      <c r="K13" s="555"/>
      <c r="L13" s="472"/>
      <c r="M13" s="472"/>
      <c r="N13" s="472"/>
      <c r="O13" s="555"/>
      <c r="P13" s="555"/>
      <c r="Q13" s="555"/>
      <c r="R13" s="555"/>
      <c r="S13" s="555"/>
      <c r="T13" s="472"/>
      <c r="U13" s="472"/>
      <c r="V13" s="516"/>
      <c r="W13" s="549"/>
      <c r="X13" s="549"/>
      <c r="Y13" s="549"/>
      <c r="Z13" s="549"/>
      <c r="AA13" s="549"/>
      <c r="AB13" s="472"/>
      <c r="AC13" s="472"/>
      <c r="AD13" s="472"/>
      <c r="AE13" s="448" t="s">
        <v>829</v>
      </c>
      <c r="AF13" s="448"/>
      <c r="AG13" s="448"/>
      <c r="AH13" s="448"/>
      <c r="AI13" s="448"/>
      <c r="AJ13" s="448"/>
      <c r="AK13" s="448"/>
      <c r="AL13" s="448"/>
      <c r="AM13" s="448"/>
      <c r="AN13" s="472" t="s">
        <v>808</v>
      </c>
      <c r="AO13" s="472"/>
      <c r="AP13" s="449"/>
      <c r="AQ13" s="449"/>
      <c r="AR13" s="449"/>
      <c r="AS13" s="449"/>
      <c r="AT13" s="449"/>
      <c r="AU13" s="449"/>
      <c r="AV13" s="449"/>
      <c r="AW13" s="449"/>
      <c r="AX13" s="449"/>
      <c r="AY13" s="449"/>
      <c r="AZ13" s="449"/>
      <c r="BA13" s="449"/>
      <c r="BB13" s="434"/>
      <c r="BD13" s="269"/>
      <c r="BE13" s="269"/>
      <c r="BF13" s="269"/>
    </row>
    <row r="14" spans="1:62" ht="7.5" customHeight="1">
      <c r="A14" s="467"/>
      <c r="B14" s="556"/>
      <c r="C14" s="557"/>
      <c r="D14" s="557"/>
      <c r="E14" s="463" t="s">
        <v>823</v>
      </c>
      <c r="F14" s="449"/>
      <c r="G14" s="449"/>
      <c r="H14" s="555"/>
      <c r="I14" s="555"/>
      <c r="J14" s="555"/>
      <c r="K14" s="555"/>
      <c r="L14" s="472" t="s">
        <v>808</v>
      </c>
      <c r="M14" s="472"/>
      <c r="N14" s="472"/>
      <c r="O14" s="555"/>
      <c r="P14" s="555"/>
      <c r="Q14" s="555"/>
      <c r="R14" s="555"/>
      <c r="S14" s="555"/>
      <c r="T14" s="472" t="s">
        <v>808</v>
      </c>
      <c r="U14" s="472"/>
      <c r="V14" s="516" t="s">
        <v>826</v>
      </c>
      <c r="W14" s="549" t="str">
        <f>IF(H14="","",H14-O14)</f>
        <v/>
      </c>
      <c r="X14" s="549"/>
      <c r="Y14" s="549"/>
      <c r="Z14" s="549"/>
      <c r="AA14" s="549"/>
      <c r="AB14" s="472" t="s">
        <v>808</v>
      </c>
      <c r="AC14" s="472"/>
      <c r="AD14" s="472"/>
      <c r="AE14" s="448"/>
      <c r="AF14" s="448"/>
      <c r="AG14" s="448"/>
      <c r="AH14" s="448"/>
      <c r="AI14" s="448"/>
      <c r="AJ14" s="448"/>
      <c r="AK14" s="448"/>
      <c r="AL14" s="448"/>
      <c r="AM14" s="448"/>
      <c r="AN14" s="472"/>
      <c r="AO14" s="472"/>
      <c r="AP14" s="449"/>
      <c r="AQ14" s="449"/>
      <c r="AR14" s="449"/>
      <c r="AS14" s="449"/>
      <c r="AT14" s="449"/>
      <c r="AU14" s="449"/>
      <c r="AV14" s="449"/>
      <c r="AW14" s="449"/>
      <c r="AX14" s="449"/>
      <c r="AY14" s="449"/>
      <c r="AZ14" s="449"/>
      <c r="BA14" s="449"/>
      <c r="BB14" s="434"/>
      <c r="BD14" s="269"/>
      <c r="BE14" s="269"/>
      <c r="BF14" s="269"/>
    </row>
    <row r="15" spans="1:62" ht="16.5" customHeight="1">
      <c r="A15" s="467"/>
      <c r="B15" s="556"/>
      <c r="C15" s="557"/>
      <c r="D15" s="557"/>
      <c r="E15" s="449"/>
      <c r="F15" s="449"/>
      <c r="G15" s="449"/>
      <c r="H15" s="555"/>
      <c r="I15" s="555"/>
      <c r="J15" s="555"/>
      <c r="K15" s="555"/>
      <c r="L15" s="472"/>
      <c r="M15" s="472"/>
      <c r="N15" s="472"/>
      <c r="O15" s="555"/>
      <c r="P15" s="555"/>
      <c r="Q15" s="555"/>
      <c r="R15" s="555"/>
      <c r="S15" s="555"/>
      <c r="T15" s="472"/>
      <c r="U15" s="472"/>
      <c r="V15" s="516"/>
      <c r="W15" s="549"/>
      <c r="X15" s="549"/>
      <c r="Y15" s="549"/>
      <c r="Z15" s="549"/>
      <c r="AA15" s="549"/>
      <c r="AB15" s="472"/>
      <c r="AC15" s="472"/>
      <c r="AD15" s="472"/>
      <c r="AE15" s="549" t="str">
        <f>IF(OR(H11="",H14=""),"",ROUNDDOWN((W11+W14)/2,0))</f>
        <v/>
      </c>
      <c r="AF15" s="549"/>
      <c r="AG15" s="549"/>
      <c r="AH15" s="549"/>
      <c r="AI15" s="549"/>
      <c r="AJ15" s="549"/>
      <c r="AK15" s="549"/>
      <c r="AL15" s="549"/>
      <c r="AM15" s="549"/>
      <c r="AP15" s="449" t="s">
        <v>837</v>
      </c>
      <c r="AQ15" s="449"/>
      <c r="AR15" s="473" t="str">
        <f>AV8</f>
        <v/>
      </c>
      <c r="AS15" s="473"/>
      <c r="AT15" s="473"/>
      <c r="AU15" s="473"/>
      <c r="AV15" s="473"/>
      <c r="AW15" s="473"/>
      <c r="AX15" s="473"/>
      <c r="AY15" s="127" t="s">
        <v>813</v>
      </c>
      <c r="AZ15" s="264" t="str">
        <f>IFERROR(AZ8*10,"")</f>
        <v/>
      </c>
      <c r="BA15" s="127" t="s">
        <v>836</v>
      </c>
      <c r="BB15" s="434"/>
      <c r="BD15" s="269"/>
      <c r="BE15" s="269"/>
      <c r="BF15" s="269"/>
    </row>
    <row r="16" spans="1:62" ht="18.75" customHeight="1">
      <c r="A16" s="467"/>
      <c r="B16" s="556"/>
      <c r="C16" s="558" t="s">
        <v>842</v>
      </c>
      <c r="D16" s="558"/>
      <c r="E16" s="559" t="s">
        <v>816</v>
      </c>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59"/>
      <c r="AN16" s="559"/>
      <c r="AO16" s="559"/>
      <c r="AP16" s="444" t="s">
        <v>835</v>
      </c>
      <c r="AQ16" s="550"/>
      <c r="AR16" s="550"/>
      <c r="AS16" s="550"/>
      <c r="AT16" s="550"/>
      <c r="AU16" s="550"/>
      <c r="AV16" s="550"/>
      <c r="AW16" s="550"/>
      <c r="AX16" s="550"/>
      <c r="AY16" s="550"/>
      <c r="AZ16" s="550"/>
      <c r="BA16" s="550"/>
      <c r="BB16" s="434"/>
      <c r="BD16" s="269"/>
      <c r="BE16" s="269"/>
      <c r="BF16" s="269"/>
    </row>
    <row r="17" spans="1:61" ht="12" customHeight="1">
      <c r="A17" s="467"/>
      <c r="B17" s="556"/>
      <c r="C17" s="558"/>
      <c r="D17" s="558"/>
      <c r="E17" s="457" t="s">
        <v>819</v>
      </c>
      <c r="F17" s="457"/>
      <c r="G17" s="457"/>
      <c r="H17" s="463" t="s">
        <v>852</v>
      </c>
      <c r="I17" s="449"/>
      <c r="J17" s="449"/>
      <c r="K17" s="449"/>
      <c r="L17" s="449"/>
      <c r="M17" s="463" t="s">
        <v>853</v>
      </c>
      <c r="N17" s="449"/>
      <c r="O17" s="449"/>
      <c r="P17" s="449"/>
      <c r="Q17" s="449"/>
      <c r="R17" s="449"/>
      <c r="S17" s="564" t="s">
        <v>854</v>
      </c>
      <c r="T17" s="411"/>
      <c r="U17" s="411"/>
      <c r="V17" s="411"/>
      <c r="W17" s="411"/>
      <c r="X17" s="449" t="s">
        <v>855</v>
      </c>
      <c r="Y17" s="449"/>
      <c r="Z17" s="449"/>
      <c r="AA17" s="449"/>
      <c r="AB17" s="449"/>
      <c r="AC17" s="449"/>
      <c r="AD17" s="449"/>
      <c r="AE17" s="564" t="s">
        <v>1175</v>
      </c>
      <c r="AF17" s="411"/>
      <c r="AG17" s="411"/>
      <c r="AH17" s="411"/>
      <c r="AI17" s="411"/>
      <c r="AJ17" s="411"/>
      <c r="AK17" s="564" t="s">
        <v>856</v>
      </c>
      <c r="AL17" s="411"/>
      <c r="AM17" s="411"/>
      <c r="AN17" s="411"/>
      <c r="AO17" s="411"/>
      <c r="AP17" s="570" t="s">
        <v>849</v>
      </c>
      <c r="AQ17" s="570"/>
      <c r="AR17" s="411" t="s">
        <v>857</v>
      </c>
      <c r="AS17" s="569" t="s">
        <v>859</v>
      </c>
      <c r="AT17" s="569"/>
      <c r="AU17" s="569"/>
      <c r="BA17" s="127" t="s">
        <v>813</v>
      </c>
      <c r="BD17" s="182" t="s">
        <v>1028</v>
      </c>
      <c r="BE17" s="539" t="s">
        <v>1031</v>
      </c>
      <c r="BF17" s="543" t="str">
        <f>IFERROR(IF(H20="","",IF(AK20*1000/$AU$5&lt;0,0,ROUNDDOWN(AK20*1000/$AU$5,0))),"")</f>
        <v/>
      </c>
      <c r="BH17" s="449" t="s">
        <v>1035</v>
      </c>
    </row>
    <row r="18" spans="1:61" ht="12" customHeight="1">
      <c r="A18" s="467"/>
      <c r="B18" s="556"/>
      <c r="C18" s="558"/>
      <c r="D18" s="558"/>
      <c r="E18" s="457"/>
      <c r="F18" s="457"/>
      <c r="G18" s="457"/>
      <c r="H18" s="449"/>
      <c r="I18" s="449"/>
      <c r="J18" s="449"/>
      <c r="K18" s="449"/>
      <c r="L18" s="449"/>
      <c r="M18" s="449"/>
      <c r="N18" s="449"/>
      <c r="O18" s="449"/>
      <c r="P18" s="449"/>
      <c r="Q18" s="449"/>
      <c r="R18" s="449"/>
      <c r="S18" s="411"/>
      <c r="T18" s="411"/>
      <c r="U18" s="411"/>
      <c r="V18" s="411"/>
      <c r="W18" s="411"/>
      <c r="X18" s="449"/>
      <c r="Y18" s="449"/>
      <c r="Z18" s="449"/>
      <c r="AA18" s="449"/>
      <c r="AB18" s="449"/>
      <c r="AC18" s="449"/>
      <c r="AD18" s="449"/>
      <c r="AE18" s="411"/>
      <c r="AF18" s="411"/>
      <c r="AG18" s="411"/>
      <c r="AH18" s="411"/>
      <c r="AI18" s="411"/>
      <c r="AJ18" s="411"/>
      <c r="AK18" s="411"/>
      <c r="AL18" s="411"/>
      <c r="AM18" s="411"/>
      <c r="AN18" s="411"/>
      <c r="AO18" s="411"/>
      <c r="AP18" s="568" t="s">
        <v>858</v>
      </c>
      <c r="AQ18" s="568"/>
      <c r="AR18" s="411"/>
      <c r="AS18" s="568" t="s">
        <v>814</v>
      </c>
      <c r="AT18" s="568"/>
      <c r="AU18" s="568"/>
      <c r="AV18" s="549" t="str">
        <f>IF(OR(BF17="",BF19=""),"",MAX(BF17:BF20))</f>
        <v/>
      </c>
      <c r="AW18" s="549"/>
      <c r="AX18" s="549"/>
      <c r="AY18" s="549"/>
      <c r="AZ18" s="549"/>
      <c r="BD18" s="183" t="s">
        <v>1027</v>
      </c>
      <c r="BE18" s="540"/>
      <c r="BF18" s="544"/>
      <c r="BH18" s="449"/>
    </row>
    <row r="19" spans="1:61" ht="11.25" customHeight="1">
      <c r="A19" s="467"/>
      <c r="B19" s="556"/>
      <c r="C19" s="558"/>
      <c r="D19" s="558"/>
      <c r="E19" s="457" t="s">
        <v>821</v>
      </c>
      <c r="F19" s="457"/>
      <c r="G19" s="457"/>
      <c r="K19" s="516" t="s">
        <v>808</v>
      </c>
      <c r="L19" s="516"/>
      <c r="Q19" s="449" t="s">
        <v>808</v>
      </c>
      <c r="R19" s="449"/>
      <c r="V19" s="449" t="s">
        <v>808</v>
      </c>
      <c r="W19" s="449"/>
      <c r="AB19" s="449" t="s">
        <v>808</v>
      </c>
      <c r="AC19" s="449"/>
      <c r="AD19" s="449"/>
      <c r="AI19" s="449" t="s">
        <v>808</v>
      </c>
      <c r="AJ19" s="449"/>
      <c r="AK19" s="127" t="s">
        <v>849</v>
      </c>
      <c r="AN19" s="449" t="s">
        <v>808</v>
      </c>
      <c r="AO19" s="449"/>
      <c r="AP19" s="570" t="s">
        <v>850</v>
      </c>
      <c r="AQ19" s="570"/>
      <c r="AR19" s="411" t="s">
        <v>857</v>
      </c>
      <c r="AS19" s="569" t="s">
        <v>860</v>
      </c>
      <c r="AT19" s="569"/>
      <c r="AU19" s="569"/>
      <c r="BA19" s="127" t="s">
        <v>813</v>
      </c>
      <c r="BD19" s="184" t="s">
        <v>1029</v>
      </c>
      <c r="BE19" s="540" t="s">
        <v>1034</v>
      </c>
      <c r="BF19" s="544" t="str">
        <f>IFERROR(IF(OR(H20="",H22=""),"",IF((AK20+AK22)*1000/2/$AU$5&lt;0,0,ROUNDDOWN((AK20+AK22)*1000/2/$AU$5,0))),"")</f>
        <v/>
      </c>
      <c r="BH19" s="485" t="s">
        <v>1037</v>
      </c>
    </row>
    <row r="20" spans="1:61" ht="12" customHeight="1">
      <c r="A20" s="467"/>
      <c r="B20" s="556"/>
      <c r="C20" s="558"/>
      <c r="D20" s="558"/>
      <c r="E20" s="457"/>
      <c r="F20" s="457"/>
      <c r="G20" s="457"/>
      <c r="H20" s="565"/>
      <c r="I20" s="565"/>
      <c r="J20" s="565"/>
      <c r="K20" s="565"/>
      <c r="M20" s="555"/>
      <c r="N20" s="555"/>
      <c r="O20" s="555"/>
      <c r="P20" s="555"/>
      <c r="Q20" s="555"/>
      <c r="S20" s="555"/>
      <c r="T20" s="555"/>
      <c r="U20" s="555"/>
      <c r="V20" s="555"/>
      <c r="X20" s="555"/>
      <c r="Y20" s="555"/>
      <c r="Z20" s="555"/>
      <c r="AA20" s="555"/>
      <c r="AB20" s="555"/>
      <c r="AE20" s="555"/>
      <c r="AF20" s="555"/>
      <c r="AG20" s="555"/>
      <c r="AH20" s="555"/>
      <c r="AI20" s="555"/>
      <c r="AK20" s="566" t="str">
        <f>IF(H20="","",H20-M20+S20-X20+AE20)</f>
        <v/>
      </c>
      <c r="AL20" s="566"/>
      <c r="AM20" s="566"/>
      <c r="AN20" s="566"/>
      <c r="AP20" s="568" t="s">
        <v>858</v>
      </c>
      <c r="AQ20" s="568"/>
      <c r="AR20" s="411"/>
      <c r="AS20" s="568" t="s">
        <v>814</v>
      </c>
      <c r="AT20" s="568"/>
      <c r="AU20" s="568"/>
      <c r="AV20" s="549" t="str">
        <f>IF(OR(BF21="",BF24=""),"",MAX(BF21:BF26))</f>
        <v/>
      </c>
      <c r="AW20" s="549"/>
      <c r="AX20" s="549"/>
      <c r="AY20" s="549"/>
      <c r="AZ20" s="549"/>
      <c r="BD20" s="185" t="s">
        <v>1027</v>
      </c>
      <c r="BE20" s="541"/>
      <c r="BF20" s="545"/>
      <c r="BH20" s="485"/>
    </row>
    <row r="21" spans="1:61" ht="9" customHeight="1">
      <c r="B21" s="556"/>
      <c r="C21" s="558"/>
      <c r="D21" s="558"/>
      <c r="E21" s="457" t="s">
        <v>822</v>
      </c>
      <c r="F21" s="457"/>
      <c r="G21" s="457"/>
      <c r="K21" s="516" t="s">
        <v>808</v>
      </c>
      <c r="L21" s="516"/>
      <c r="Q21" s="449" t="s">
        <v>808</v>
      </c>
      <c r="R21" s="449"/>
      <c r="V21" s="449" t="s">
        <v>808</v>
      </c>
      <c r="W21" s="449"/>
      <c r="AB21" s="449" t="s">
        <v>808</v>
      </c>
      <c r="AC21" s="449"/>
      <c r="AD21" s="449"/>
      <c r="AI21" s="449" t="s">
        <v>808</v>
      </c>
      <c r="AJ21" s="449"/>
      <c r="AK21" s="127" t="s">
        <v>850</v>
      </c>
      <c r="AN21" s="449" t="s">
        <v>808</v>
      </c>
      <c r="AO21" s="449"/>
      <c r="AP21" s="449" t="s">
        <v>861</v>
      </c>
      <c r="AQ21" s="449"/>
      <c r="AR21" s="449"/>
      <c r="AS21" s="449"/>
      <c r="AT21" s="449"/>
      <c r="AU21" s="449"/>
      <c r="AV21" s="449"/>
      <c r="AW21" s="449"/>
      <c r="AX21" s="449"/>
      <c r="AY21" s="449"/>
      <c r="AZ21" s="449"/>
      <c r="BA21" s="449"/>
      <c r="BD21" s="535" t="s">
        <v>1030</v>
      </c>
      <c r="BE21" s="542" t="s">
        <v>1033</v>
      </c>
      <c r="BF21" s="546" t="str">
        <f>IFERROR(IF(H22="","",IF(AK22*1000/$AU$5&lt;0,0,ROUNDDOWN(AK22*1000/$AU$5,0))),"")</f>
        <v/>
      </c>
      <c r="BH21" s="449" t="s">
        <v>1036</v>
      </c>
    </row>
    <row r="22" spans="1:61" ht="9" customHeight="1">
      <c r="B22" s="556"/>
      <c r="C22" s="558"/>
      <c r="D22" s="558"/>
      <c r="E22" s="457"/>
      <c r="F22" s="457"/>
      <c r="G22" s="457"/>
      <c r="H22" s="565"/>
      <c r="I22" s="565"/>
      <c r="J22" s="565"/>
      <c r="K22" s="565"/>
      <c r="M22" s="555"/>
      <c r="N22" s="555"/>
      <c r="O22" s="555"/>
      <c r="P22" s="555"/>
      <c r="Q22" s="555"/>
      <c r="S22" s="555"/>
      <c r="T22" s="555"/>
      <c r="U22" s="555"/>
      <c r="V22" s="555"/>
      <c r="X22" s="555"/>
      <c r="Y22" s="555"/>
      <c r="Z22" s="555"/>
      <c r="AA22" s="555"/>
      <c r="AB22" s="555"/>
      <c r="AE22" s="555"/>
      <c r="AF22" s="555"/>
      <c r="AG22" s="555"/>
      <c r="AH22" s="555"/>
      <c r="AI22" s="555"/>
      <c r="AK22" s="566" t="str">
        <f t="shared" ref="AK22:AK23" si="0">IF(H22="","",H22-M22+S22-X22+AE22)</f>
        <v/>
      </c>
      <c r="AL22" s="566"/>
      <c r="AM22" s="566"/>
      <c r="AN22" s="566"/>
      <c r="AP22" s="126"/>
      <c r="AQ22" s="126"/>
      <c r="AR22" s="126" t="s">
        <v>849</v>
      </c>
      <c r="AS22" s="411" t="s">
        <v>862</v>
      </c>
      <c r="AT22" s="411" t="s">
        <v>864</v>
      </c>
      <c r="AU22" s="411"/>
      <c r="AV22" s="411"/>
      <c r="AW22" s="411"/>
      <c r="AX22" s="411"/>
      <c r="AY22" s="567" t="s">
        <v>863</v>
      </c>
      <c r="AZ22" s="567"/>
      <c r="BA22" s="126"/>
      <c r="BD22" s="535"/>
      <c r="BE22" s="540"/>
      <c r="BF22" s="544"/>
      <c r="BH22" s="449"/>
    </row>
    <row r="23" spans="1:61" ht="5.25" customHeight="1">
      <c r="B23" s="556"/>
      <c r="C23" s="558"/>
      <c r="D23" s="558"/>
      <c r="E23" s="457"/>
      <c r="F23" s="457"/>
      <c r="G23" s="457"/>
      <c r="H23" s="565"/>
      <c r="I23" s="565"/>
      <c r="J23" s="565"/>
      <c r="K23" s="565"/>
      <c r="M23" s="555"/>
      <c r="N23" s="555"/>
      <c r="O23" s="555"/>
      <c r="P23" s="555"/>
      <c r="Q23" s="555"/>
      <c r="S23" s="555"/>
      <c r="T23" s="555"/>
      <c r="U23" s="555"/>
      <c r="V23" s="555"/>
      <c r="X23" s="555"/>
      <c r="Y23" s="555"/>
      <c r="Z23" s="555"/>
      <c r="AA23" s="555"/>
      <c r="AB23" s="555"/>
      <c r="AE23" s="555"/>
      <c r="AF23" s="555"/>
      <c r="AG23" s="555"/>
      <c r="AH23" s="555"/>
      <c r="AI23" s="555"/>
      <c r="AK23" s="566" t="str">
        <f t="shared" si="0"/>
        <v/>
      </c>
      <c r="AL23" s="566"/>
      <c r="AM23" s="566"/>
      <c r="AN23" s="566"/>
      <c r="AP23" s="126"/>
      <c r="AQ23" s="126"/>
      <c r="AR23" s="568" t="s">
        <v>814</v>
      </c>
      <c r="AS23" s="411"/>
      <c r="AT23" s="568" t="s">
        <v>814</v>
      </c>
      <c r="AU23" s="568"/>
      <c r="AV23" s="568"/>
      <c r="AW23" s="568"/>
      <c r="AX23" s="568"/>
      <c r="AY23" s="567"/>
      <c r="AZ23" s="567"/>
      <c r="BA23" s="126"/>
      <c r="BD23" s="536"/>
      <c r="BE23" s="540"/>
      <c r="BF23" s="544"/>
      <c r="BH23" s="449"/>
    </row>
    <row r="24" spans="1:61" ht="7.5" customHeight="1">
      <c r="B24" s="556"/>
      <c r="C24" s="558"/>
      <c r="D24" s="558"/>
      <c r="E24" s="463" t="s">
        <v>823</v>
      </c>
      <c r="F24" s="449"/>
      <c r="G24" s="449"/>
      <c r="K24" s="516" t="s">
        <v>808</v>
      </c>
      <c r="L24" s="516"/>
      <c r="Q24" s="449" t="s">
        <v>808</v>
      </c>
      <c r="R24" s="449"/>
      <c r="V24" s="449" t="s">
        <v>808</v>
      </c>
      <c r="W24" s="449"/>
      <c r="AB24" s="449" t="s">
        <v>808</v>
      </c>
      <c r="AC24" s="449"/>
      <c r="AD24" s="449"/>
      <c r="AI24" s="449" t="s">
        <v>808</v>
      </c>
      <c r="AJ24" s="449"/>
      <c r="AK24" s="449" t="s">
        <v>851</v>
      </c>
      <c r="AN24" s="449" t="s">
        <v>808</v>
      </c>
      <c r="AO24" s="449"/>
      <c r="AP24" s="126"/>
      <c r="AQ24" s="126"/>
      <c r="AR24" s="568"/>
      <c r="AS24" s="411"/>
      <c r="AT24" s="568"/>
      <c r="AU24" s="568"/>
      <c r="AV24" s="568"/>
      <c r="AW24" s="568"/>
      <c r="AX24" s="568"/>
      <c r="AY24" s="567"/>
      <c r="AZ24" s="567"/>
      <c r="BA24" s="126"/>
      <c r="BD24" s="537" t="s">
        <v>280</v>
      </c>
      <c r="BE24" s="540" t="s">
        <v>1032</v>
      </c>
      <c r="BF24" s="544" t="str">
        <f>IFERROR(IF(OR(H22="",H26=""),"",IF((AK22+AK26)*1000/2/$AU$5&lt;0,0,ROUNDDOWN((AK22+AK26)*1000/2/$AU$5,0))),"")</f>
        <v/>
      </c>
      <c r="BH24" s="449"/>
    </row>
    <row r="25" spans="1:61" ht="2.25" customHeight="1">
      <c r="B25" s="556"/>
      <c r="C25" s="558"/>
      <c r="D25" s="558"/>
      <c r="E25" s="449"/>
      <c r="F25" s="449"/>
      <c r="G25" s="449"/>
      <c r="K25" s="516"/>
      <c r="L25" s="516"/>
      <c r="Q25" s="449"/>
      <c r="R25" s="449"/>
      <c r="V25" s="449"/>
      <c r="W25" s="449"/>
      <c r="AB25" s="449"/>
      <c r="AC25" s="449"/>
      <c r="AD25" s="449"/>
      <c r="AI25" s="449"/>
      <c r="AJ25" s="449"/>
      <c r="AK25" s="449"/>
      <c r="AN25" s="449"/>
      <c r="AO25" s="449"/>
      <c r="AP25" s="449" t="s">
        <v>848</v>
      </c>
      <c r="AQ25" s="449"/>
      <c r="AR25" s="549" t="str">
        <f>IF(OR(BF17="",BF19=""),"",MIN(BF17:BF20))</f>
        <v/>
      </c>
      <c r="AS25" s="549"/>
      <c r="AT25" s="549"/>
      <c r="AU25" s="549"/>
      <c r="AV25" s="549"/>
      <c r="AW25" s="549"/>
      <c r="AX25" s="549"/>
      <c r="AY25" s="549"/>
      <c r="AZ25" s="549"/>
      <c r="BA25" s="449" t="s">
        <v>813</v>
      </c>
      <c r="BD25" s="535"/>
      <c r="BE25" s="540"/>
      <c r="BF25" s="544"/>
      <c r="BH25" s="449"/>
    </row>
    <row r="26" spans="1:61" ht="13.5" customHeight="1">
      <c r="B26" s="556"/>
      <c r="C26" s="558"/>
      <c r="D26" s="558"/>
      <c r="E26" s="449"/>
      <c r="F26" s="449"/>
      <c r="G26" s="449"/>
      <c r="H26" s="565"/>
      <c r="I26" s="565"/>
      <c r="J26" s="565"/>
      <c r="K26" s="565"/>
      <c r="M26" s="555"/>
      <c r="N26" s="555"/>
      <c r="O26" s="555"/>
      <c r="P26" s="555"/>
      <c r="Q26" s="555"/>
      <c r="S26" s="555"/>
      <c r="T26" s="555"/>
      <c r="U26" s="555"/>
      <c r="V26" s="555"/>
      <c r="X26" s="555"/>
      <c r="Y26" s="555"/>
      <c r="Z26" s="555"/>
      <c r="AA26" s="555"/>
      <c r="AB26" s="555"/>
      <c r="AE26" s="555"/>
      <c r="AF26" s="555"/>
      <c r="AG26" s="555"/>
      <c r="AH26" s="555"/>
      <c r="AI26" s="555"/>
      <c r="AK26" s="566" t="str">
        <f>IF(H26="","",H26-M26+S26-X26+AE26)</f>
        <v/>
      </c>
      <c r="AL26" s="566"/>
      <c r="AM26" s="566"/>
      <c r="AN26" s="566"/>
      <c r="AP26" s="449"/>
      <c r="AQ26" s="449"/>
      <c r="AR26" s="549"/>
      <c r="AS26" s="549"/>
      <c r="AT26" s="549"/>
      <c r="AU26" s="549"/>
      <c r="AV26" s="549"/>
      <c r="AW26" s="549"/>
      <c r="AX26" s="549"/>
      <c r="AY26" s="549"/>
      <c r="AZ26" s="549"/>
      <c r="BA26" s="449"/>
      <c r="BD26" s="538"/>
      <c r="BE26" s="541"/>
      <c r="BF26" s="545"/>
      <c r="BH26" s="449"/>
    </row>
    <row r="27" spans="1:61" ht="18" customHeight="1">
      <c r="B27" s="556"/>
      <c r="C27" s="557" t="s">
        <v>844</v>
      </c>
      <c r="D27" s="557" t="s">
        <v>843</v>
      </c>
      <c r="E27" s="559" t="s">
        <v>817</v>
      </c>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444" t="s">
        <v>835</v>
      </c>
      <c r="AQ27" s="550"/>
      <c r="AR27" s="550"/>
      <c r="AS27" s="550"/>
      <c r="AT27" s="550"/>
      <c r="AU27" s="550"/>
      <c r="AV27" s="550"/>
      <c r="AW27" s="550"/>
      <c r="AX27" s="550"/>
      <c r="AY27" s="550"/>
      <c r="AZ27" s="550"/>
      <c r="BA27" s="550"/>
      <c r="BD27" s="228"/>
      <c r="BE27" s="228"/>
      <c r="BF27" s="228"/>
      <c r="BG27" s="228"/>
      <c r="BH27" s="228"/>
      <c r="BI27" s="228"/>
    </row>
    <row r="28" spans="1:61" ht="10.5" customHeight="1">
      <c r="B28" s="556"/>
      <c r="C28" s="557"/>
      <c r="D28" s="557"/>
      <c r="E28" s="457" t="s">
        <v>820</v>
      </c>
      <c r="F28" s="457"/>
      <c r="G28" s="457"/>
      <c r="H28" s="458" t="s">
        <v>845</v>
      </c>
      <c r="I28" s="458"/>
      <c r="J28" s="458"/>
      <c r="K28" s="458"/>
      <c r="L28" s="458"/>
      <c r="M28" s="458"/>
      <c r="N28" s="458"/>
      <c r="O28" s="458"/>
      <c r="P28" s="458"/>
      <c r="Q28" s="458"/>
      <c r="R28" s="458"/>
      <c r="S28" s="458" t="s">
        <v>846</v>
      </c>
      <c r="T28" s="458"/>
      <c r="U28" s="458"/>
      <c r="V28" s="458"/>
      <c r="W28" s="458"/>
      <c r="X28" s="458"/>
      <c r="Y28" s="458"/>
      <c r="Z28" s="458"/>
      <c r="AA28" s="458"/>
      <c r="AB28" s="458"/>
      <c r="AC28" s="458"/>
      <c r="AD28" s="458"/>
      <c r="AE28" s="463" t="s">
        <v>847</v>
      </c>
      <c r="AF28" s="449"/>
      <c r="AG28" s="449"/>
      <c r="AH28" s="449"/>
      <c r="AI28" s="449"/>
      <c r="AJ28" s="449"/>
      <c r="AK28" s="449"/>
      <c r="AL28" s="449"/>
      <c r="AM28" s="449"/>
      <c r="AN28" s="449"/>
      <c r="AO28" s="449"/>
      <c r="AR28" s="130" t="s">
        <v>865</v>
      </c>
      <c r="AV28" s="549" t="str">
        <f>IFERROR(IF(AG31&lt;0,0,ROUNDDOWN(AG31*1000/$AU$5,0)),"")</f>
        <v/>
      </c>
      <c r="AW28" s="549"/>
      <c r="AX28" s="549"/>
      <c r="AY28" s="549"/>
      <c r="AZ28" s="549"/>
      <c r="BA28" s="449" t="s">
        <v>813</v>
      </c>
      <c r="BD28" s="228"/>
      <c r="BE28" s="228"/>
      <c r="BF28" s="228"/>
      <c r="BG28" s="228"/>
      <c r="BH28" s="228"/>
      <c r="BI28" s="228"/>
    </row>
    <row r="29" spans="1:61" ht="10.5" customHeight="1">
      <c r="B29" s="556"/>
      <c r="C29" s="557"/>
      <c r="D29" s="557"/>
      <c r="E29" s="457"/>
      <c r="F29" s="457"/>
      <c r="G29" s="457"/>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49"/>
      <c r="AF29" s="449"/>
      <c r="AG29" s="449"/>
      <c r="AH29" s="449"/>
      <c r="AI29" s="449"/>
      <c r="AJ29" s="449"/>
      <c r="AK29" s="449"/>
      <c r="AL29" s="449"/>
      <c r="AM29" s="449"/>
      <c r="AN29" s="449"/>
      <c r="AO29" s="449"/>
      <c r="AR29" s="131" t="s">
        <v>866</v>
      </c>
      <c r="AV29" s="549"/>
      <c r="AW29" s="549"/>
      <c r="AX29" s="549"/>
      <c r="AY29" s="549"/>
      <c r="AZ29" s="549"/>
      <c r="BA29" s="449"/>
      <c r="BD29" s="228"/>
      <c r="BE29" s="228"/>
      <c r="BF29" s="228"/>
      <c r="BG29" s="228"/>
      <c r="BH29" s="228"/>
      <c r="BI29" s="228"/>
    </row>
    <row r="30" spans="1:61" ht="7.5" customHeight="1">
      <c r="B30" s="556"/>
      <c r="C30" s="557"/>
      <c r="D30" s="557"/>
      <c r="E30" s="457"/>
      <c r="F30" s="457"/>
      <c r="G30" s="457"/>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49"/>
      <c r="AF30" s="449"/>
      <c r="AG30" s="449"/>
      <c r="AH30" s="449"/>
      <c r="AI30" s="449"/>
      <c r="AJ30" s="449"/>
      <c r="AK30" s="449"/>
      <c r="AL30" s="449"/>
      <c r="AM30" s="449"/>
      <c r="AN30" s="449"/>
      <c r="AO30" s="449"/>
      <c r="AR30" s="461" t="s">
        <v>867</v>
      </c>
      <c r="AV30" s="549" t="str">
        <f>IFERROR(IF(AG34&lt;0,0,ROUNDDOWN(AG34*1000/$AU$5,0)),"")</f>
        <v/>
      </c>
      <c r="AW30" s="549"/>
      <c r="AX30" s="549"/>
      <c r="AY30" s="549"/>
      <c r="AZ30" s="549"/>
      <c r="BA30" s="449" t="s">
        <v>813</v>
      </c>
      <c r="BD30" s="228"/>
      <c r="BE30" s="228"/>
      <c r="BF30" s="228"/>
      <c r="BG30" s="228"/>
      <c r="BH30" s="228"/>
      <c r="BI30" s="228"/>
    </row>
    <row r="31" spans="1:61" ht="6.75" customHeight="1">
      <c r="B31" s="556"/>
      <c r="C31" s="557"/>
      <c r="D31" s="557"/>
      <c r="E31" s="457" t="s">
        <v>821</v>
      </c>
      <c r="F31" s="457"/>
      <c r="G31" s="457"/>
      <c r="I31" s="549" t="str">
        <f>IF(L5="","",L5)</f>
        <v/>
      </c>
      <c r="J31" s="549"/>
      <c r="K31" s="549"/>
      <c r="L31" s="549"/>
      <c r="M31" s="549"/>
      <c r="N31" s="549"/>
      <c r="O31" s="549"/>
      <c r="P31" s="549"/>
      <c r="Q31" s="516" t="s">
        <v>808</v>
      </c>
      <c r="R31" s="516"/>
      <c r="T31" s="565"/>
      <c r="U31" s="565"/>
      <c r="V31" s="565"/>
      <c r="W31" s="565"/>
      <c r="X31" s="565"/>
      <c r="Y31" s="565"/>
      <c r="Z31" s="565"/>
      <c r="AA31" s="565"/>
      <c r="AB31" s="565"/>
      <c r="AC31" s="472" t="s">
        <v>808</v>
      </c>
      <c r="AD31" s="472"/>
      <c r="AE31" s="516" t="s">
        <v>865</v>
      </c>
      <c r="AF31" s="516"/>
      <c r="AG31" s="571" t="str">
        <f>IF(I31="","",I31+T31)</f>
        <v/>
      </c>
      <c r="AH31" s="571"/>
      <c r="AI31" s="571"/>
      <c r="AJ31" s="571"/>
      <c r="AK31" s="571"/>
      <c r="AL31" s="571"/>
      <c r="AM31" s="571"/>
      <c r="AN31" s="516" t="s">
        <v>808</v>
      </c>
      <c r="AO31" s="516"/>
      <c r="AR31" s="461"/>
      <c r="AV31" s="549"/>
      <c r="AW31" s="549"/>
      <c r="AX31" s="549"/>
      <c r="AY31" s="549"/>
      <c r="AZ31" s="549"/>
      <c r="BA31" s="449"/>
      <c r="BD31" s="228"/>
      <c r="BE31" s="228"/>
      <c r="BF31" s="228"/>
      <c r="BG31" s="228"/>
      <c r="BH31" s="228"/>
      <c r="BI31" s="228"/>
    </row>
    <row r="32" spans="1:61" ht="8.25" customHeight="1">
      <c r="B32" s="556"/>
      <c r="C32" s="557"/>
      <c r="D32" s="557"/>
      <c r="E32" s="457"/>
      <c r="F32" s="457"/>
      <c r="G32" s="457"/>
      <c r="I32" s="549"/>
      <c r="J32" s="549"/>
      <c r="K32" s="549"/>
      <c r="L32" s="549"/>
      <c r="M32" s="549"/>
      <c r="N32" s="549"/>
      <c r="O32" s="549"/>
      <c r="P32" s="549"/>
      <c r="Q32" s="516"/>
      <c r="R32" s="516"/>
      <c r="T32" s="565"/>
      <c r="U32" s="565"/>
      <c r="V32" s="565"/>
      <c r="W32" s="565"/>
      <c r="X32" s="565"/>
      <c r="Y32" s="565"/>
      <c r="Z32" s="565"/>
      <c r="AA32" s="565"/>
      <c r="AB32" s="565"/>
      <c r="AC32" s="472"/>
      <c r="AD32" s="472"/>
      <c r="AE32" s="516"/>
      <c r="AF32" s="516"/>
      <c r="AG32" s="571"/>
      <c r="AH32" s="571"/>
      <c r="AI32" s="571"/>
      <c r="AJ32" s="571"/>
      <c r="AK32" s="571"/>
      <c r="AL32" s="571"/>
      <c r="AM32" s="571"/>
      <c r="AN32" s="516"/>
      <c r="AO32" s="516"/>
      <c r="AR32" s="131" t="s">
        <v>868</v>
      </c>
      <c r="AV32" s="549"/>
      <c r="AW32" s="549"/>
      <c r="AX32" s="549"/>
      <c r="AY32" s="549"/>
      <c r="AZ32" s="549"/>
      <c r="BA32" s="449"/>
      <c r="BD32" s="228"/>
      <c r="BE32" s="228"/>
      <c r="BF32" s="228"/>
      <c r="BG32" s="228"/>
      <c r="BH32" s="228"/>
      <c r="BI32" s="228"/>
    </row>
    <row r="33" spans="2:61" ht="8.25" customHeight="1">
      <c r="B33" s="556"/>
      <c r="C33" s="557"/>
      <c r="D33" s="557"/>
      <c r="E33" s="457"/>
      <c r="F33" s="457"/>
      <c r="G33" s="457"/>
      <c r="I33" s="549"/>
      <c r="J33" s="549"/>
      <c r="K33" s="549"/>
      <c r="L33" s="549"/>
      <c r="M33" s="549"/>
      <c r="N33" s="549"/>
      <c r="O33" s="549"/>
      <c r="P33" s="549"/>
      <c r="T33" s="565"/>
      <c r="U33" s="565"/>
      <c r="V33" s="565"/>
      <c r="W33" s="565"/>
      <c r="X33" s="565"/>
      <c r="Y33" s="565"/>
      <c r="Z33" s="565"/>
      <c r="AA33" s="565"/>
      <c r="AB33" s="565"/>
      <c r="AG33" s="571"/>
      <c r="AH33" s="571"/>
      <c r="AI33" s="571"/>
      <c r="AJ33" s="571"/>
      <c r="AK33" s="571"/>
      <c r="AL33" s="571"/>
      <c r="AM33" s="571"/>
      <c r="AP33" s="463" t="s">
        <v>1176</v>
      </c>
      <c r="AQ33" s="449"/>
      <c r="AR33" s="449"/>
      <c r="AS33" s="449"/>
      <c r="AT33" s="449"/>
      <c r="AU33" s="449"/>
      <c r="AV33" s="449"/>
      <c r="AW33" s="449"/>
      <c r="AX33" s="449"/>
      <c r="AY33" s="449"/>
      <c r="AZ33" s="449"/>
      <c r="BA33" s="449"/>
      <c r="BD33" s="228"/>
      <c r="BE33" s="228"/>
      <c r="BF33" s="228"/>
      <c r="BG33" s="228"/>
      <c r="BH33" s="228"/>
      <c r="BI33" s="228"/>
    </row>
    <row r="34" spans="2:61" ht="10.5" customHeight="1">
      <c r="B34" s="556"/>
      <c r="C34" s="557"/>
      <c r="D34" s="557"/>
      <c r="E34" s="457" t="s">
        <v>822</v>
      </c>
      <c r="F34" s="457"/>
      <c r="G34" s="457"/>
      <c r="I34" s="555"/>
      <c r="J34" s="555"/>
      <c r="K34" s="555"/>
      <c r="L34" s="555"/>
      <c r="M34" s="555"/>
      <c r="N34" s="555"/>
      <c r="O34" s="555"/>
      <c r="P34" s="555"/>
      <c r="Q34" s="516" t="s">
        <v>808</v>
      </c>
      <c r="R34" s="516"/>
      <c r="T34" s="565"/>
      <c r="U34" s="565"/>
      <c r="V34" s="565"/>
      <c r="W34" s="565"/>
      <c r="X34" s="565"/>
      <c r="Y34" s="565"/>
      <c r="Z34" s="565"/>
      <c r="AA34" s="565"/>
      <c r="AB34" s="565"/>
      <c r="AC34" s="472" t="s">
        <v>808</v>
      </c>
      <c r="AD34" s="472"/>
      <c r="AE34" s="516" t="s">
        <v>867</v>
      </c>
      <c r="AF34" s="516"/>
      <c r="AG34" s="571" t="str">
        <f>IF(I34="","",I34+T34)</f>
        <v/>
      </c>
      <c r="AH34" s="571"/>
      <c r="AI34" s="571"/>
      <c r="AJ34" s="571"/>
      <c r="AK34" s="571"/>
      <c r="AL34" s="571"/>
      <c r="AM34" s="571"/>
      <c r="AN34" s="516" t="s">
        <v>808</v>
      </c>
      <c r="AO34" s="516"/>
      <c r="AP34" s="449"/>
      <c r="AQ34" s="449"/>
      <c r="AR34" s="449"/>
      <c r="AS34" s="449"/>
      <c r="AT34" s="449"/>
      <c r="AU34" s="449"/>
      <c r="AV34" s="449"/>
      <c r="AW34" s="449"/>
      <c r="AX34" s="449"/>
      <c r="AY34" s="449"/>
      <c r="AZ34" s="449"/>
      <c r="BA34" s="449"/>
    </row>
    <row r="35" spans="2:61" ht="13.5" customHeight="1">
      <c r="B35" s="556"/>
      <c r="C35" s="557"/>
      <c r="D35" s="557"/>
      <c r="E35" s="457"/>
      <c r="F35" s="457"/>
      <c r="G35" s="457"/>
      <c r="I35" s="555"/>
      <c r="J35" s="555"/>
      <c r="K35" s="555"/>
      <c r="L35" s="555"/>
      <c r="M35" s="555"/>
      <c r="N35" s="555"/>
      <c r="O35" s="555"/>
      <c r="P35" s="555"/>
      <c r="T35" s="565"/>
      <c r="U35" s="565"/>
      <c r="V35" s="565"/>
      <c r="W35" s="565"/>
      <c r="X35" s="565"/>
      <c r="Y35" s="565"/>
      <c r="Z35" s="565"/>
      <c r="AA35" s="565"/>
      <c r="AB35" s="565"/>
      <c r="AG35" s="571"/>
      <c r="AH35" s="571"/>
      <c r="AI35" s="571"/>
      <c r="AJ35" s="571"/>
      <c r="AK35" s="571"/>
      <c r="AL35" s="571"/>
      <c r="AM35" s="571"/>
      <c r="AP35" s="449" t="s">
        <v>869</v>
      </c>
      <c r="AQ35" s="449"/>
      <c r="AR35" s="549" t="str">
        <f>AV28</f>
        <v/>
      </c>
      <c r="AS35" s="549"/>
      <c r="AT35" s="549"/>
      <c r="AU35" s="549"/>
      <c r="AV35" s="549"/>
      <c r="AW35" s="549"/>
      <c r="AX35" s="549"/>
      <c r="AY35" s="549"/>
      <c r="AZ35" s="549"/>
      <c r="BA35" s="127" t="s">
        <v>813</v>
      </c>
    </row>
    <row r="36" spans="2:61" ht="18" customHeight="1">
      <c r="B36" s="561" t="s">
        <v>798</v>
      </c>
      <c r="C36" s="563" t="s">
        <v>870</v>
      </c>
      <c r="D36" s="563"/>
      <c r="E36" s="463" t="s">
        <v>880</v>
      </c>
      <c r="F36" s="449"/>
      <c r="G36" s="449"/>
      <c r="H36" s="449"/>
      <c r="I36" s="577" t="str">
        <f>IFERROR(IF(年=5,VLOOKUP(P37,'5類似業種比準価額'!A3:U115,21,FALSE),
IF(年=4,VLOOKUP(P37,'4類似業種比準価額'!A3:U115,21,FALSE),IF(年=3,VLOOKUP(P37,'３類似業種比準価額'!A3:U115,21,FALSE),IF(年=2,VLOOKUP(P37,'２類似業種比準価額'!A3:U115,21,FALSE),VLOOKUP(P37,'31類似業種比準価額'!A3:U115,21,FALSE))))),"")</f>
        <v/>
      </c>
      <c r="J36" s="577"/>
      <c r="K36" s="577"/>
      <c r="L36" s="577"/>
      <c r="M36" s="577"/>
      <c r="N36" s="577"/>
      <c r="O36" s="577"/>
      <c r="P36" s="577"/>
      <c r="Q36" s="577"/>
      <c r="R36" s="577"/>
      <c r="S36" s="577"/>
      <c r="T36" s="563" t="s">
        <v>904</v>
      </c>
      <c r="U36" s="449" t="s">
        <v>905</v>
      </c>
      <c r="V36" s="449"/>
      <c r="W36" s="449"/>
      <c r="X36" s="449"/>
      <c r="Y36" s="581" t="s">
        <v>910</v>
      </c>
      <c r="Z36" s="582"/>
      <c r="AA36" s="582"/>
      <c r="AB36" s="582"/>
      <c r="AC36" s="582"/>
      <c r="AD36" s="582"/>
      <c r="AE36" s="582"/>
      <c r="AF36" s="582"/>
      <c r="AG36" s="582"/>
      <c r="AH36" s="582"/>
      <c r="AI36" s="581" t="s">
        <v>911</v>
      </c>
      <c r="AJ36" s="582"/>
      <c r="AK36" s="582"/>
      <c r="AL36" s="582"/>
      <c r="AM36" s="582"/>
      <c r="AN36" s="582"/>
      <c r="AO36" s="581" t="s">
        <v>912</v>
      </c>
      <c r="AP36" s="582"/>
      <c r="AQ36" s="582"/>
      <c r="AR36" s="582"/>
      <c r="AS36" s="582"/>
      <c r="AT36" s="582"/>
      <c r="AU36" s="508" t="s">
        <v>913</v>
      </c>
      <c r="AV36" s="509"/>
      <c r="AW36" s="509"/>
      <c r="AX36" s="509"/>
      <c r="AY36" s="509"/>
      <c r="AZ36" s="509"/>
      <c r="BA36" s="509"/>
    </row>
    <row r="37" spans="2:61" ht="8.25" customHeight="1">
      <c r="B37" s="561"/>
      <c r="C37" s="563"/>
      <c r="D37" s="563"/>
      <c r="E37" s="449"/>
      <c r="F37" s="449"/>
      <c r="G37" s="449"/>
      <c r="H37" s="449"/>
      <c r="M37" s="461" t="s">
        <v>903</v>
      </c>
      <c r="N37" s="461"/>
      <c r="O37" s="461"/>
      <c r="P37" s="580"/>
      <c r="Q37" s="580"/>
      <c r="R37" s="580"/>
      <c r="S37" s="130" t="s">
        <v>902</v>
      </c>
      <c r="T37" s="563"/>
      <c r="U37" s="449"/>
      <c r="V37" s="449"/>
      <c r="W37" s="449"/>
      <c r="X37" s="449"/>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09"/>
      <c r="AV37" s="509"/>
      <c r="AW37" s="509"/>
      <c r="AX37" s="509"/>
      <c r="AY37" s="509"/>
      <c r="AZ37" s="509"/>
      <c r="BA37" s="509"/>
    </row>
    <row r="38" spans="2:61" ht="20.25" customHeight="1">
      <c r="B38" s="561"/>
      <c r="C38" s="563"/>
      <c r="D38" s="563"/>
      <c r="E38" s="574" t="s">
        <v>871</v>
      </c>
      <c r="F38" s="456" t="s">
        <v>883</v>
      </c>
      <c r="G38" s="457"/>
      <c r="H38" s="457"/>
      <c r="I38" s="457"/>
      <c r="J38" s="457"/>
      <c r="K38" s="576" t="str">
        <f>IF('１表の１'!I6="","",'１表の１'!I6)</f>
        <v/>
      </c>
      <c r="L38" s="576"/>
      <c r="M38" s="147" t="s">
        <v>882</v>
      </c>
      <c r="N38" s="516" t="s">
        <v>890</v>
      </c>
      <c r="O38" s="516"/>
      <c r="P38" s="579" t="str">
        <f>IFERROR(IF(年=5,INDEX('5類似業種比準価額'!I3:T115,MATCH(P37,'5類似業種比準価額'!A3:A115,0),MATCH(K38,'5類似業種比準価額'!I2:T2,0)),IF(年=4,INDEX('4類似業種比準価額'!I3:T115,MATCH(P37,'4類似業種比準価額'!A3:A115,0),MATCH(K38,'4類似業種比準価額'!I2:T2,0)),IF(年=3,INDEX('３類似業種比準価額'!I3:T115,MATCH(P37,'３類似業種比準価額'!A3:A115,0),MATCH(K38,'３類似業種比準価額'!I2:T2,0)),IF(年=2,INDEX('２類似業種比準価額'!I3:T115,MATCH(P37,'２類似業種比準価額'!A3:A115,0),MATCH(K38,'２類似業種比準価額'!I2:T2,0)),INDEX('31類似業種比準価額'!I3:T115,MATCH(P37,'31類似業種比準価額'!A3:A115,0),MATCH(K38,'31類似業種比準価額'!I2:T2,0)))))),"")</f>
        <v/>
      </c>
      <c r="Q38" s="579"/>
      <c r="R38" s="579"/>
      <c r="S38" s="147" t="s">
        <v>813</v>
      </c>
      <c r="T38" s="563"/>
      <c r="U38" s="463" t="s">
        <v>906</v>
      </c>
      <c r="V38" s="449"/>
      <c r="W38" s="449"/>
      <c r="X38" s="449"/>
      <c r="Y38" s="449" t="s">
        <v>837</v>
      </c>
      <c r="Z38" s="449"/>
      <c r="AA38" s="128"/>
      <c r="AB38" s="128"/>
      <c r="AC38" s="128"/>
      <c r="AD38" s="516" t="s">
        <v>813</v>
      </c>
      <c r="AE38" s="516"/>
      <c r="AF38" s="128"/>
      <c r="AG38" s="128"/>
      <c r="AH38" s="131" t="s">
        <v>836</v>
      </c>
      <c r="AI38" s="449" t="s">
        <v>848</v>
      </c>
      <c r="AJ38" s="586" t="str">
        <f>AR25</f>
        <v/>
      </c>
      <c r="AK38" s="473"/>
      <c r="AL38" s="473"/>
      <c r="AM38" s="473"/>
      <c r="AN38" s="131" t="s">
        <v>813</v>
      </c>
      <c r="AO38" s="449" t="s">
        <v>869</v>
      </c>
      <c r="AP38" s="449"/>
      <c r="AQ38" s="586" t="str">
        <f>AR35</f>
        <v/>
      </c>
      <c r="AR38" s="473"/>
      <c r="AS38" s="473"/>
      <c r="AT38" s="131" t="s">
        <v>813</v>
      </c>
      <c r="AZ38" s="143" t="s">
        <v>922</v>
      </c>
    </row>
    <row r="39" spans="2:61" ht="14.25" customHeight="1">
      <c r="B39" s="561"/>
      <c r="C39" s="563"/>
      <c r="D39" s="563"/>
      <c r="E39" s="574"/>
      <c r="F39" s="456" t="s">
        <v>951</v>
      </c>
      <c r="G39" s="457"/>
      <c r="H39" s="457"/>
      <c r="I39" s="457"/>
      <c r="J39" s="457"/>
      <c r="K39" s="576" t="str">
        <f>IFERROR(IF(K38=1,12,K38-1),"")</f>
        <v/>
      </c>
      <c r="L39" s="576"/>
      <c r="M39" s="575" t="s">
        <v>882</v>
      </c>
      <c r="N39" s="516" t="s">
        <v>891</v>
      </c>
      <c r="O39" s="516"/>
      <c r="P39" s="579" t="str">
        <f>IFERROR(IF(年=5,INDEX('5類似業種比準価額'!H3:S115,MATCH(P37,'5類似業種比準価額'!A3:A115,0),MATCH(K39,'5類似業種比準価額'!H2:S2,0)),IF(年=4,INDEX('4類似業種比準価額'!H3:S115,MATCH(P37,'4類似業種比準価額'!A3:A115,0),MATCH(K39,'4類似業種比準価額'!H2:S2,0)),IF(年=3,INDEX('３類似業種比準価額'!H3:S115,MATCH(P37,'３類似業種比準価額'!A3:A115,0),MATCH(K39,'３類似業種比準価額'!H2:S2,0)),IF(年=2,INDEX('２類似業種比準価額'!H3:S115,MATCH(P37,'２類似業種比準価額'!A3:A115,0),MATCH(K39,'２類似業種比準価額'!H2:S2,0)),INDEX('31類似業種比準価額'!H3:S115,MATCH(P37,'31類似業種比準価額'!A3:A115,0),MATCH(K39,'31類似業種比準価額'!H2:S2,0)))))),"")</f>
        <v/>
      </c>
      <c r="Q39" s="579"/>
      <c r="R39" s="579"/>
      <c r="S39" s="575" t="s">
        <v>813</v>
      </c>
      <c r="T39" s="563"/>
      <c r="U39" s="449"/>
      <c r="V39" s="449"/>
      <c r="W39" s="449"/>
      <c r="X39" s="449"/>
      <c r="Y39" s="449"/>
      <c r="Z39" s="449"/>
      <c r="AA39" s="473" t="str">
        <f>AR15</f>
        <v/>
      </c>
      <c r="AB39" s="473"/>
      <c r="AC39" s="473"/>
      <c r="AF39" s="473" t="str">
        <f>IFERROR(AZ15/10,"")</f>
        <v/>
      </c>
      <c r="AG39" s="473"/>
      <c r="AH39" s="125">
        <v>0</v>
      </c>
      <c r="AI39" s="449"/>
      <c r="AJ39" s="473"/>
      <c r="AK39" s="473"/>
      <c r="AL39" s="473"/>
      <c r="AM39" s="473"/>
      <c r="AO39" s="449"/>
      <c r="AP39" s="449"/>
      <c r="AQ39" s="473"/>
      <c r="AR39" s="473"/>
      <c r="AS39" s="473"/>
      <c r="AV39" s="408" t="s">
        <v>921</v>
      </c>
      <c r="AW39" s="408"/>
      <c r="AX39" s="408"/>
      <c r="AY39" s="408"/>
      <c r="AZ39" s="408"/>
    </row>
    <row r="40" spans="2:61" ht="6.75" customHeight="1">
      <c r="B40" s="561"/>
      <c r="C40" s="563"/>
      <c r="D40" s="563"/>
      <c r="E40" s="574"/>
      <c r="F40" s="457"/>
      <c r="G40" s="457"/>
      <c r="H40" s="457"/>
      <c r="I40" s="457"/>
      <c r="J40" s="457"/>
      <c r="K40" s="576"/>
      <c r="L40" s="576"/>
      <c r="M40" s="575"/>
      <c r="N40" s="516"/>
      <c r="O40" s="516"/>
      <c r="P40" s="579"/>
      <c r="Q40" s="579"/>
      <c r="R40" s="579"/>
      <c r="S40" s="575"/>
      <c r="T40" s="563"/>
      <c r="U40" s="463" t="s">
        <v>907</v>
      </c>
      <c r="V40" s="449"/>
      <c r="W40" s="449"/>
      <c r="X40" s="449"/>
      <c r="Y40" s="449" t="s">
        <v>915</v>
      </c>
      <c r="Z40" s="449"/>
      <c r="AA40" s="128"/>
      <c r="AB40" s="128"/>
      <c r="AC40" s="128"/>
      <c r="AD40" s="516" t="s">
        <v>813</v>
      </c>
      <c r="AE40" s="516"/>
      <c r="AF40" s="128"/>
      <c r="AG40" s="128"/>
      <c r="AH40" s="516" t="s">
        <v>836</v>
      </c>
      <c r="AI40" s="449" t="s">
        <v>916</v>
      </c>
      <c r="AJ40" s="473" t="str">
        <f>IFERROR(IF(年=5,VLOOKUP(P37,'5類似業種比準価額'!A3:E115,4,FALSE),IF(年=4,VLOOKUP(P37,'4類似業種比準価額'!A3:E115,4,FALSE),IF(年=3,VLOOKUP(P37,'３類似業種比準価額'!A3:E115,4,FALSE),IF(年=2,VLOOKUP(P37,'２類似業種比準価額'!A3:E115,4,FALSE),VLOOKUP(P37,'31類似業種比準価額'!A3:E115,4,FALSE))))),"")</f>
        <v/>
      </c>
      <c r="AK40" s="473"/>
      <c r="AL40" s="473"/>
      <c r="AM40" s="473"/>
      <c r="AN40" s="516" t="s">
        <v>813</v>
      </c>
      <c r="AO40" s="449" t="s">
        <v>917</v>
      </c>
      <c r="AP40" s="449"/>
      <c r="AQ40" s="473" t="str">
        <f>IFERROR(IF(年=5,VLOOKUP(P37,'5類似業種比準価額'!A3:E115,5,FALSE),IF(年=4,VLOOKUP(P37,'4類似業種比準価額'!A3:E115,5,FALSE),IF(年=3,VLOOKUP(P37,'３類似業種比準価額'!A3:E115,5,FALSE),IF(年=2,VLOOKUP(P37,'２類似業種比準価額'!A3:E115,5,FALSE),VLOOKUP(P37,'31類似業種比準価額'!A3:E115,5,FALSE))))),"")</f>
        <v/>
      </c>
      <c r="AR40" s="473"/>
      <c r="AS40" s="473"/>
      <c r="AT40" s="516" t="s">
        <v>813</v>
      </c>
    </row>
    <row r="41" spans="2:61" ht="11.25" customHeight="1">
      <c r="B41" s="561"/>
      <c r="C41" s="563"/>
      <c r="D41" s="563"/>
      <c r="E41" s="574"/>
      <c r="F41" s="456" t="s">
        <v>884</v>
      </c>
      <c r="G41" s="457"/>
      <c r="H41" s="457"/>
      <c r="I41" s="457"/>
      <c r="J41" s="457"/>
      <c r="K41" s="576" t="str">
        <f>IFERROR(IF(K38=2,12,K39-1),"")</f>
        <v/>
      </c>
      <c r="L41" s="576"/>
      <c r="M41" s="575" t="s">
        <v>882</v>
      </c>
      <c r="N41" s="516" t="s">
        <v>892</v>
      </c>
      <c r="O41" s="516"/>
      <c r="P41" s="579" t="str">
        <f>IFERROR(IF(年=5,INDEX('5類似業種比準価額'!G3:R115,MATCH(P37,'5類似業種比準価額'!A3:A115,0),MATCH(K41,'5類似業種比準価額'!G2:R2,0)),IF(年=4,INDEX('4類似業種比準価額'!G3:R115,MATCH(P37,'4類似業種比準価額'!A3:A115,0),MATCH(K41,'4類似業種比準価額'!G2:R2,0)),IF(年=3,INDEX('３類似業種比準価額'!G3:R115,MATCH(P37,'３類似業種比準価額'!A3:A115,0),MATCH(K41,'３類似業種比準価額'!G2:R2,0)),IF(年=2,INDEX('２類似業種比準価額'!G3:R115,MATCH(P37,'２類似業種比準価額'!A3:A115,0),MATCH(K41,'２類似業種比準価額'!G2:R2,0)),INDEX('31類似業種比準価額'!G3:R115,MATCH(P37,'31類似業種比準価額'!A3:A115,0),MATCH(K41,'31類似業種比準価額'!G2:R2,0)))))),"")</f>
        <v/>
      </c>
      <c r="Q41" s="579"/>
      <c r="R41" s="579"/>
      <c r="S41" s="575" t="s">
        <v>813</v>
      </c>
      <c r="T41" s="563"/>
      <c r="U41" s="449"/>
      <c r="V41" s="449"/>
      <c r="W41" s="449"/>
      <c r="X41" s="449"/>
      <c r="Y41" s="449"/>
      <c r="Z41" s="449"/>
      <c r="AA41" s="128"/>
      <c r="AB41" s="128"/>
      <c r="AC41" s="128"/>
      <c r="AD41" s="516"/>
      <c r="AE41" s="516"/>
      <c r="AF41" s="128"/>
      <c r="AG41" s="128"/>
      <c r="AH41" s="516"/>
      <c r="AI41" s="449"/>
      <c r="AJ41" s="473"/>
      <c r="AK41" s="473"/>
      <c r="AL41" s="473"/>
      <c r="AM41" s="473"/>
      <c r="AN41" s="516"/>
      <c r="AO41" s="449"/>
      <c r="AP41" s="449"/>
      <c r="AQ41" s="473"/>
      <c r="AR41" s="473"/>
      <c r="AS41" s="473"/>
      <c r="AT41" s="516"/>
      <c r="AV41" s="144" t="s">
        <v>66</v>
      </c>
    </row>
    <row r="42" spans="2:61" ht="9" customHeight="1">
      <c r="B42" s="561"/>
      <c r="C42" s="563"/>
      <c r="D42" s="563"/>
      <c r="E42" s="574"/>
      <c r="F42" s="457"/>
      <c r="G42" s="457"/>
      <c r="H42" s="457"/>
      <c r="I42" s="457"/>
      <c r="J42" s="457"/>
      <c r="K42" s="576"/>
      <c r="L42" s="576"/>
      <c r="M42" s="575"/>
      <c r="N42" s="516"/>
      <c r="O42" s="516"/>
      <c r="P42" s="579"/>
      <c r="Q42" s="579"/>
      <c r="R42" s="579"/>
      <c r="S42" s="575"/>
      <c r="T42" s="563"/>
      <c r="U42" s="449"/>
      <c r="V42" s="449"/>
      <c r="W42" s="449"/>
      <c r="X42" s="449"/>
      <c r="Y42" s="449"/>
      <c r="Z42" s="449"/>
      <c r="AA42" s="473" t="str">
        <f>IFERROR(IF(年=5,VLOOKUP(P37,'5類似業種比準価額'!A3:E115,2,FALSE),IF(年=4,VLOOKUP(P37,'4類似業種比準価額'!A3:E115,2,FALSE),IF(年=3,VLOOKUP(P37,'３類似業種比準価額'!A3:E115,2,FALSE),IF(年=2,VLOOKUP(P37,'２類似業種比準価額'!A3:E115,2,FALSE),VLOOKUP(P37,'31類似業種比準価額'!A3:E115,2,FALSE))))),"")</f>
        <v/>
      </c>
      <c r="AB42" s="473"/>
      <c r="AC42" s="473"/>
      <c r="AF42" s="473" t="str">
        <f>IFERROR(IF(年=5,VLOOKUP(P37,'5類似業種比準価額'!A3:E115,3,FALSE),IF(年=4,VLOOKUP(P37,'4類似業種比準価額'!A3:E115,3,FALSE),IF(年=3,VLOOKUP(P37,'３類似業種比準価額'!A3:E115,3,FALSE),IF(年=2,VLOOKUP(P37,'２類似業種比準価額'!A3:E115,3,FALSE),VLOOKUP(P37,'31類似業種比準価額'!A3:E115,3,FALSE))))),"")</f>
        <v/>
      </c>
      <c r="AG42" s="473"/>
      <c r="AH42" s="431">
        <v>0</v>
      </c>
      <c r="AI42" s="449"/>
      <c r="AJ42" s="473"/>
      <c r="AK42" s="473"/>
      <c r="AL42" s="473"/>
      <c r="AM42" s="473"/>
      <c r="AO42" s="449"/>
      <c r="AP42" s="449"/>
      <c r="AQ42" s="473"/>
      <c r="AR42" s="473"/>
      <c r="AS42" s="473"/>
      <c r="AW42" s="584" t="s">
        <v>924</v>
      </c>
      <c r="AX42" s="585"/>
      <c r="AY42" s="585"/>
      <c r="AZ42" s="585"/>
      <c r="BD42" s="530" t="s">
        <v>1254</v>
      </c>
      <c r="BE42" s="591"/>
      <c r="BF42" s="593">
        <f>年</f>
        <v>0</v>
      </c>
      <c r="BG42" s="595">
        <f>'１表の１'!I6</f>
        <v>0</v>
      </c>
      <c r="BH42" s="592" t="s">
        <v>1253</v>
      </c>
    </row>
    <row r="43" spans="2:61" ht="8.25" customHeight="1">
      <c r="B43" s="561"/>
      <c r="C43" s="563"/>
      <c r="D43" s="563"/>
      <c r="E43" s="574"/>
      <c r="F43" s="457" t="s">
        <v>885</v>
      </c>
      <c r="G43" s="457"/>
      <c r="H43" s="457"/>
      <c r="I43" s="457"/>
      <c r="J43" s="457"/>
      <c r="K43" s="457"/>
      <c r="L43" s="457"/>
      <c r="M43" s="457"/>
      <c r="N43" s="516" t="s">
        <v>893</v>
      </c>
      <c r="O43" s="516"/>
      <c r="P43" s="579" t="str">
        <f>IFERROR(IF(年=5,VLOOKUP(P37,'5類似業種比準価額'!A3:F115,6,FALSE),IF(年=4,VLOOKUP(P37,'4類似業種比準価額'!A3:F115,6,FALSE),IF(年=3,VLOOKUP(P37,'３類似業種比準価額'!A3:F115,6,FALSE),IF(年=2,VLOOKUP(P37,'２類似業種比準価額'!A3:F115,6,FALSE),VLOOKUP(P37,'31類似業種比準価額'!A3:F115,6,FALSE))))),"")</f>
        <v/>
      </c>
      <c r="Q43" s="579"/>
      <c r="R43" s="579"/>
      <c r="S43" s="575" t="s">
        <v>813</v>
      </c>
      <c r="T43" s="563"/>
      <c r="U43" s="449"/>
      <c r="V43" s="449"/>
      <c r="W43" s="449"/>
      <c r="X43" s="449"/>
      <c r="Y43" s="449"/>
      <c r="Z43" s="449"/>
      <c r="AA43" s="473"/>
      <c r="AB43" s="473"/>
      <c r="AC43" s="473"/>
      <c r="AF43" s="473"/>
      <c r="AG43" s="473"/>
      <c r="AH43" s="431"/>
      <c r="AI43" s="449"/>
      <c r="AJ43" s="473"/>
      <c r="AK43" s="473"/>
      <c r="AL43" s="473"/>
      <c r="AM43" s="473"/>
      <c r="AO43" s="449"/>
      <c r="AP43" s="449"/>
      <c r="AQ43" s="473"/>
      <c r="AR43" s="473"/>
      <c r="AS43" s="473"/>
      <c r="AW43" s="585"/>
      <c r="AX43" s="585"/>
      <c r="AY43" s="585"/>
      <c r="AZ43" s="585"/>
      <c r="BD43" s="591"/>
      <c r="BE43" s="591"/>
      <c r="BF43" s="594"/>
      <c r="BG43" s="596"/>
      <c r="BH43" s="592"/>
    </row>
    <row r="44" spans="2:61" ht="12" customHeight="1">
      <c r="B44" s="561"/>
      <c r="C44" s="563"/>
      <c r="D44" s="563"/>
      <c r="E44" s="574"/>
      <c r="F44" s="457"/>
      <c r="G44" s="457"/>
      <c r="H44" s="457"/>
      <c r="I44" s="457"/>
      <c r="J44" s="457"/>
      <c r="K44" s="457"/>
      <c r="L44" s="457"/>
      <c r="M44" s="457"/>
      <c r="N44" s="516"/>
      <c r="O44" s="516"/>
      <c r="P44" s="579"/>
      <c r="Q44" s="579"/>
      <c r="R44" s="579"/>
      <c r="S44" s="575"/>
      <c r="T44" s="563"/>
      <c r="U44" s="463" t="s">
        <v>908</v>
      </c>
      <c r="V44" s="449"/>
      <c r="W44" s="449"/>
      <c r="X44" s="449"/>
      <c r="Y44" s="461" t="s">
        <v>837</v>
      </c>
      <c r="Z44" s="461"/>
      <c r="AA44" s="562" t="str">
        <f>IFERROR(ROUNDDOWN((AA39+AF39*0.1)/(AA42+AF42*0.1),2),"")</f>
        <v/>
      </c>
      <c r="AB44" s="562"/>
      <c r="AC44" s="562"/>
      <c r="AD44" s="562"/>
      <c r="AE44" s="562"/>
      <c r="AF44" s="562"/>
      <c r="AG44" s="562"/>
      <c r="AH44" s="562"/>
      <c r="AI44" s="461" t="s">
        <v>848</v>
      </c>
      <c r="AJ44" s="562" t="str">
        <f>IFERROR(ROUNDDOWN(AJ38/AJ40,2),"")</f>
        <v/>
      </c>
      <c r="AK44" s="562"/>
      <c r="AL44" s="562"/>
      <c r="AM44" s="562"/>
      <c r="AN44" s="562"/>
      <c r="AO44" s="461" t="s">
        <v>869</v>
      </c>
      <c r="AP44" s="461"/>
      <c r="AQ44" s="562" t="str">
        <f>IFERROR(ROUNDDOWN(AQ38/AQ40,2),"")</f>
        <v/>
      </c>
      <c r="AR44" s="562"/>
      <c r="AS44" s="562"/>
      <c r="AT44" s="562"/>
      <c r="AW44" s="585"/>
      <c r="AX44" s="585"/>
      <c r="AY44" s="585"/>
      <c r="AZ44" s="585"/>
      <c r="BD44" s="607" t="s">
        <v>1166</v>
      </c>
      <c r="BE44" s="607"/>
      <c r="BF44" s="607"/>
      <c r="BG44" s="607"/>
      <c r="BH44" s="607"/>
      <c r="BI44" s="607"/>
    </row>
    <row r="45" spans="2:61" ht="5.25" customHeight="1">
      <c r="B45" s="561"/>
      <c r="C45" s="563"/>
      <c r="D45" s="563"/>
      <c r="E45" s="574"/>
      <c r="F45" s="456" t="s">
        <v>886</v>
      </c>
      <c r="G45" s="457"/>
      <c r="H45" s="457"/>
      <c r="I45" s="457"/>
      <c r="J45" s="457"/>
      <c r="K45" s="457"/>
      <c r="L45" s="457"/>
      <c r="M45" s="457"/>
      <c r="N45" s="516" t="s">
        <v>894</v>
      </c>
      <c r="O45" s="516"/>
      <c r="P45" s="579" t="str">
        <f>IFERROR(IF(年=5,INDEX('5類似業種比準価額 (2年平均株価)'!B4:M116,MATCH(P37,'5類似業種比準価額 (2年平均株価)'!A4:A116,0),MATCH(K38,'5類似業種比準価額 (2年平均株価)'!B3:M3,0)),IF(年=4,INDEX('4類似業種比準価額 (2年平均株価) '!B4:M116,MATCH(P37,'4類似業種比準価額 (2年平均株価) '!A4:A116,0),MATCH(K38,'4類似業種比準価額 (2年平均株価) '!B3:M3,0)),IF(年=3,INDEX('３類似業種比準価額 (2年平均株価) '!B4:M116,MATCH(P37,'３類似業種比準価額 (2年平均株価) '!A4:A116,0),MATCH(K38,'３類似業種比準価額 (2年平均株価) '!B3:M3,0)),IF(年=2,INDEX('２類似業種比準価額 (2年平均株価) '!B4:M116,MATCH(P37,'２類似業種比準価額 (2年平均株価) '!A4:A116,0),MATCH(K38,'２類似業種比準価額 (2年平均株価) '!B3:M3,0)),INDEX('31類似業種比準価額 (2年平均株価) '!B4:M116,MATCH(P37,'31類似業種比準価額 (2年平均株価) '!A4:A116,0),MATCH(K38,'31類似業種比準価額 (2年平均株価) '!B3:M3,0)))))),"")</f>
        <v/>
      </c>
      <c r="Q45" s="579"/>
      <c r="R45" s="579"/>
      <c r="S45" s="575" t="s">
        <v>813</v>
      </c>
      <c r="T45" s="563"/>
      <c r="U45" s="449"/>
      <c r="V45" s="449"/>
      <c r="W45" s="449"/>
      <c r="X45" s="449"/>
      <c r="Y45" s="461"/>
      <c r="Z45" s="461"/>
      <c r="AA45" s="562"/>
      <c r="AB45" s="562"/>
      <c r="AC45" s="562"/>
      <c r="AD45" s="562"/>
      <c r="AE45" s="562"/>
      <c r="AF45" s="562"/>
      <c r="AG45" s="562"/>
      <c r="AH45" s="562"/>
      <c r="AI45" s="461"/>
      <c r="AJ45" s="562"/>
      <c r="AK45" s="562"/>
      <c r="AL45" s="562"/>
      <c r="AM45" s="562"/>
      <c r="AN45" s="562"/>
      <c r="AO45" s="461"/>
      <c r="AP45" s="461"/>
      <c r="AQ45" s="562"/>
      <c r="AR45" s="562"/>
      <c r="AS45" s="562"/>
      <c r="AT45" s="562"/>
      <c r="BD45" s="608" t="s">
        <v>1266</v>
      </c>
      <c r="BE45" s="608"/>
      <c r="BF45" s="608"/>
      <c r="BG45" s="608"/>
      <c r="BH45" s="608"/>
      <c r="BI45" s="608"/>
    </row>
    <row r="46" spans="2:61" ht="15.75" customHeight="1">
      <c r="B46" s="561"/>
      <c r="C46" s="563"/>
      <c r="D46" s="563"/>
      <c r="E46" s="574"/>
      <c r="F46" s="457"/>
      <c r="G46" s="457"/>
      <c r="H46" s="457"/>
      <c r="I46" s="457"/>
      <c r="J46" s="457"/>
      <c r="K46" s="457"/>
      <c r="L46" s="457"/>
      <c r="M46" s="457"/>
      <c r="N46" s="516"/>
      <c r="O46" s="516"/>
      <c r="P46" s="579"/>
      <c r="Q46" s="579"/>
      <c r="R46" s="579"/>
      <c r="S46" s="575"/>
      <c r="T46" s="563"/>
      <c r="U46" s="449"/>
      <c r="V46" s="449"/>
      <c r="W46" s="449"/>
      <c r="X46" s="449"/>
      <c r="Y46" s="516" t="s">
        <v>914</v>
      </c>
      <c r="Z46" s="516"/>
      <c r="AA46" s="562"/>
      <c r="AB46" s="562"/>
      <c r="AC46" s="562"/>
      <c r="AD46" s="562"/>
      <c r="AE46" s="562"/>
      <c r="AF46" s="562"/>
      <c r="AG46" s="562"/>
      <c r="AH46" s="562"/>
      <c r="AI46" s="131" t="s">
        <v>916</v>
      </c>
      <c r="AJ46" s="562"/>
      <c r="AK46" s="562"/>
      <c r="AL46" s="562"/>
      <c r="AM46" s="562"/>
      <c r="AN46" s="562"/>
      <c r="AO46" s="516" t="s">
        <v>918</v>
      </c>
      <c r="AP46" s="516"/>
      <c r="AQ46" s="562"/>
      <c r="AR46" s="562"/>
      <c r="AS46" s="562"/>
      <c r="AT46" s="562"/>
      <c r="BD46" s="608"/>
      <c r="BE46" s="608"/>
      <c r="BF46" s="608"/>
      <c r="BG46" s="608"/>
      <c r="BH46" s="608"/>
      <c r="BI46" s="608"/>
    </row>
    <row r="47" spans="2:61">
      <c r="B47" s="561"/>
      <c r="C47" s="563"/>
      <c r="D47" s="563"/>
      <c r="E47" s="574"/>
      <c r="F47" s="449" t="s">
        <v>887</v>
      </c>
      <c r="G47" s="572" t="s">
        <v>888</v>
      </c>
      <c r="H47" s="572"/>
      <c r="I47" s="572"/>
      <c r="J47" s="572"/>
      <c r="K47" s="572"/>
      <c r="L47" s="572"/>
      <c r="N47" s="516" t="s">
        <v>895</v>
      </c>
      <c r="O47" s="516"/>
      <c r="S47" s="129" t="s">
        <v>813</v>
      </c>
      <c r="T47" s="563"/>
      <c r="U47" s="463" t="s">
        <v>909</v>
      </c>
      <c r="V47" s="449"/>
      <c r="W47" s="449"/>
      <c r="X47" s="449"/>
      <c r="AC47" s="145" t="s">
        <v>837</v>
      </c>
      <c r="AD47" s="411" t="s">
        <v>925</v>
      </c>
      <c r="AE47" s="570" t="s">
        <v>848</v>
      </c>
      <c r="AF47" s="570"/>
      <c r="AG47" s="411" t="s">
        <v>925</v>
      </c>
      <c r="AH47" s="145" t="s">
        <v>869</v>
      </c>
      <c r="AK47" s="449" t="s">
        <v>927</v>
      </c>
      <c r="AN47" s="127" t="s">
        <v>928</v>
      </c>
      <c r="AU47" s="503" t="s">
        <v>919</v>
      </c>
      <c r="AV47" s="503"/>
      <c r="AY47" s="516" t="s">
        <v>813</v>
      </c>
      <c r="BA47" s="516" t="s">
        <v>836</v>
      </c>
    </row>
    <row r="48" spans="2:61" ht="7.5" customHeight="1">
      <c r="B48" s="561"/>
      <c r="C48" s="563"/>
      <c r="D48" s="563"/>
      <c r="E48" s="574"/>
      <c r="F48" s="449"/>
      <c r="G48" s="572"/>
      <c r="H48" s="572"/>
      <c r="I48" s="572"/>
      <c r="J48" s="572"/>
      <c r="K48" s="572"/>
      <c r="L48" s="572"/>
      <c r="N48" s="516"/>
      <c r="O48" s="516"/>
      <c r="P48" s="579" t="str">
        <f>IFERROR(SMALL(P38:R46,1),"")</f>
        <v/>
      </c>
      <c r="Q48" s="579"/>
      <c r="R48" s="579"/>
      <c r="T48" s="563"/>
      <c r="U48" s="449"/>
      <c r="V48" s="449"/>
      <c r="W48" s="449"/>
      <c r="X48" s="449"/>
      <c r="AC48" s="146" t="s">
        <v>914</v>
      </c>
      <c r="AD48" s="411"/>
      <c r="AE48" s="568" t="s">
        <v>916</v>
      </c>
      <c r="AF48" s="568"/>
      <c r="AG48" s="411"/>
      <c r="AH48" s="146" t="s">
        <v>918</v>
      </c>
      <c r="AK48" s="449"/>
      <c r="AN48" s="562" t="str">
        <f>IFERROR(ROUNDDOWN((AA44+AJ44+AQ44)/3,2),"")</f>
        <v/>
      </c>
      <c r="AO48" s="562"/>
      <c r="AP48" s="562"/>
      <c r="AQ48" s="562"/>
      <c r="AR48" s="562"/>
      <c r="AU48" s="503"/>
      <c r="AV48" s="503"/>
      <c r="AY48" s="516"/>
      <c r="BA48" s="516"/>
    </row>
    <row r="49" spans="2:61" ht="16.5" customHeight="1">
      <c r="B49" s="561"/>
      <c r="C49" s="563"/>
      <c r="D49" s="563"/>
      <c r="E49" s="574"/>
      <c r="F49" s="449"/>
      <c r="G49" s="572"/>
      <c r="H49" s="572"/>
      <c r="I49" s="572"/>
      <c r="J49" s="572"/>
      <c r="K49" s="572"/>
      <c r="L49" s="572"/>
      <c r="P49" s="579"/>
      <c r="Q49" s="579"/>
      <c r="R49" s="579"/>
      <c r="T49" s="563"/>
      <c r="U49" s="449"/>
      <c r="V49" s="449"/>
      <c r="W49" s="449"/>
      <c r="X49" s="449"/>
      <c r="AE49" s="583" t="s">
        <v>926</v>
      </c>
      <c r="AF49" s="583"/>
      <c r="AK49" s="449"/>
      <c r="AN49" s="562"/>
      <c r="AO49" s="562"/>
      <c r="AP49" s="562"/>
      <c r="AQ49" s="562"/>
      <c r="AR49" s="562"/>
      <c r="AU49" s="590" t="str">
        <f>IFERROR(IF(会社規模=1,ROUNDDOWN(P48*AN48*0.7,0),IF(会社規模=5,ROUNDDOWN(P48*AN48*0.5,0),ROUNDDOWN(P48*AN48*0.6,0))),"")</f>
        <v/>
      </c>
      <c r="AV49" s="590"/>
      <c r="AW49" s="590"/>
      <c r="AX49" s="590"/>
      <c r="AY49" s="590"/>
      <c r="AZ49" s="285" t="str">
        <f>IFERROR(IF(会社規模=1,(ROUNDDOWN(P48*AN48*0.7,1)-ROUNDDOWN(P48*AN48*0.7,0))*10,IF(会社規模=5,(ROUNDDOWN(P48*AN48*0.5,1)-ROUNDDOWN(P48*AN48*0.5,0))*10,(ROUNDDOWN(P48*AN48*0.6,1)-ROUNDDOWN(P48*AN48*0.6,0))*10)),"")</f>
        <v/>
      </c>
      <c r="BA49" s="125">
        <v>0</v>
      </c>
      <c r="BD49" s="429" t="s">
        <v>1267</v>
      </c>
      <c r="BE49" s="429"/>
      <c r="BF49" s="429"/>
      <c r="BG49" s="429"/>
      <c r="BH49" s="429"/>
      <c r="BI49" s="429"/>
    </row>
    <row r="50" spans="2:61" ht="18" customHeight="1">
      <c r="B50" s="561"/>
      <c r="C50" s="563"/>
      <c r="D50" s="563"/>
      <c r="E50" s="463" t="s">
        <v>881</v>
      </c>
      <c r="F50" s="449"/>
      <c r="G50" s="449"/>
      <c r="H50" s="449"/>
      <c r="I50" s="577" t="str">
        <f>IFERROR(IF(年=5,VLOOKUP(P51,'5類似業種比準価額'!A3:U115,21,FALSE),
IF(年=4,VLOOKUP(P51,'4類似業種比準価額'!A3:U115,21,FALSE),IF(年=3,VLOOKUP(P51,'３類似業種比準価額'!A3:U115,21,FALSE),IF(年=2,VLOOKUP(P51,'２類似業種比準価額'!A3:U115,21,FALSE),VLOOKUP(P51,'31類似業種比準価額'!A3:U115,21,FALSE))))),"")</f>
        <v/>
      </c>
      <c r="J50" s="577"/>
      <c r="K50" s="577"/>
      <c r="L50" s="577"/>
      <c r="M50" s="577"/>
      <c r="N50" s="577"/>
      <c r="O50" s="577"/>
      <c r="P50" s="577"/>
      <c r="Q50" s="577"/>
      <c r="R50" s="577"/>
      <c r="S50" s="577"/>
      <c r="T50" s="563" t="s">
        <v>904</v>
      </c>
      <c r="U50" s="449" t="s">
        <v>905</v>
      </c>
      <c r="V50" s="449"/>
      <c r="W50" s="449"/>
      <c r="X50" s="449"/>
      <c r="Y50" s="581" t="s">
        <v>910</v>
      </c>
      <c r="Z50" s="582"/>
      <c r="AA50" s="582"/>
      <c r="AB50" s="582"/>
      <c r="AC50" s="582"/>
      <c r="AD50" s="582"/>
      <c r="AE50" s="582"/>
      <c r="AF50" s="582"/>
      <c r="AG50" s="582"/>
      <c r="AH50" s="582"/>
      <c r="AI50" s="581" t="s">
        <v>911</v>
      </c>
      <c r="AJ50" s="582"/>
      <c r="AK50" s="582"/>
      <c r="AL50" s="582"/>
      <c r="AM50" s="582"/>
      <c r="AN50" s="582"/>
      <c r="AO50" s="581" t="s">
        <v>912</v>
      </c>
      <c r="AP50" s="582"/>
      <c r="AQ50" s="582"/>
      <c r="AR50" s="582"/>
      <c r="AS50" s="582"/>
      <c r="AT50" s="582"/>
      <c r="AU50" s="508" t="s">
        <v>913</v>
      </c>
      <c r="AV50" s="509"/>
      <c r="AW50" s="509"/>
      <c r="AX50" s="509"/>
      <c r="AY50" s="509"/>
      <c r="AZ50" s="509"/>
      <c r="BA50" s="509"/>
      <c r="BD50" s="190" t="str">
        <f>IF(会社規模=1,"大会社",IF(会社規模=5,"小会社","中会社"))</f>
        <v>中会社</v>
      </c>
      <c r="BE50" s="605" t="s">
        <v>1040</v>
      </c>
      <c r="BF50" s="606"/>
      <c r="BG50" s="606"/>
    </row>
    <row r="51" spans="2:61" ht="9" customHeight="1">
      <c r="B51" s="561"/>
      <c r="C51" s="563"/>
      <c r="D51" s="563"/>
      <c r="E51" s="449"/>
      <c r="F51" s="449"/>
      <c r="G51" s="449"/>
      <c r="H51" s="449"/>
      <c r="M51" s="461" t="s">
        <v>903</v>
      </c>
      <c r="N51" s="461"/>
      <c r="O51" s="461"/>
      <c r="P51" s="580"/>
      <c r="Q51" s="580"/>
      <c r="R51" s="580"/>
      <c r="S51" s="130" t="s">
        <v>902</v>
      </c>
      <c r="T51" s="563"/>
      <c r="U51" s="449"/>
      <c r="V51" s="449"/>
      <c r="W51" s="449"/>
      <c r="X51" s="449"/>
      <c r="Y51" s="582"/>
      <c r="Z51" s="582"/>
      <c r="AA51" s="582"/>
      <c r="AB51" s="582"/>
      <c r="AC51" s="582"/>
      <c r="AD51" s="582"/>
      <c r="AE51" s="582"/>
      <c r="AF51" s="582"/>
      <c r="AG51" s="582"/>
      <c r="AH51" s="582"/>
      <c r="AI51" s="582"/>
      <c r="AJ51" s="582"/>
      <c r="AK51" s="582"/>
      <c r="AL51" s="582"/>
      <c r="AM51" s="582"/>
      <c r="AN51" s="582"/>
      <c r="AO51" s="582"/>
      <c r="AP51" s="582"/>
      <c r="AQ51" s="582"/>
      <c r="AR51" s="582"/>
      <c r="AS51" s="582"/>
      <c r="AT51" s="582"/>
      <c r="AU51" s="509"/>
      <c r="AV51" s="509"/>
      <c r="AW51" s="509"/>
      <c r="AX51" s="509"/>
      <c r="AY51" s="509"/>
      <c r="AZ51" s="509"/>
      <c r="BA51" s="509"/>
      <c r="BD51" s="251"/>
      <c r="BE51" s="251"/>
      <c r="BF51" s="251"/>
      <c r="BG51" s="251"/>
    </row>
    <row r="52" spans="2:61" ht="20.25" customHeight="1">
      <c r="B52" s="561"/>
      <c r="C52" s="563"/>
      <c r="D52" s="563"/>
      <c r="E52" s="574" t="s">
        <v>871</v>
      </c>
      <c r="F52" s="456" t="s">
        <v>883</v>
      </c>
      <c r="G52" s="457"/>
      <c r="H52" s="457"/>
      <c r="I52" s="457"/>
      <c r="J52" s="457"/>
      <c r="K52" s="576" t="str">
        <f>IF('１表の１'!I6="","",'１表の１'!I6)</f>
        <v/>
      </c>
      <c r="L52" s="576"/>
      <c r="M52" s="147" t="s">
        <v>882</v>
      </c>
      <c r="N52" s="516" t="s">
        <v>896</v>
      </c>
      <c r="O52" s="516"/>
      <c r="P52" s="579" t="str">
        <f>IFERROR(IF(年=5,INDEX('5類似業種比準価額'!I3:T115,MATCH(P51,'5類似業種比準価額'!A3:A115,0),MATCH(K52,'5類似業種比準価額'!I2:T2,0)),IF(年=4,INDEX('4類似業種比準価額'!I3:T115,MATCH(P51,'4類似業種比準価額'!A3:A115,0),MATCH(K52,'4類似業種比準価額'!I2:T2,0)),IF(年=3,INDEX('３類似業種比準価額'!I3:T115,MATCH(P51,'３類似業種比準価額'!A3:A115,0),MATCH(K52,'３類似業種比準価額'!I2:T2,0)),IF(年=2,INDEX('２類似業種比準価額'!I3:T115,MATCH(P51,'２類似業種比準価額'!A3:A115,0),MATCH(K52,'２類似業種比準価額'!I2:T2,0)),INDEX('31類似業種比準価額'!I3:T115,MATCH(P51,'31類似業種比準価額'!A3:A115,0),MATCH(K52,'31類似業種比準価額'!I2:T2,0)))))),"")</f>
        <v/>
      </c>
      <c r="Q52" s="579"/>
      <c r="R52" s="579"/>
      <c r="S52" s="147" t="s">
        <v>813</v>
      </c>
      <c r="T52" s="563"/>
      <c r="U52" s="463" t="s">
        <v>906</v>
      </c>
      <c r="V52" s="449"/>
      <c r="W52" s="449"/>
      <c r="X52" s="449"/>
      <c r="Y52" s="449" t="s">
        <v>837</v>
      </c>
      <c r="Z52" s="449"/>
      <c r="AA52" s="128"/>
      <c r="AB52" s="128"/>
      <c r="AC52" s="128"/>
      <c r="AD52" s="516" t="s">
        <v>813</v>
      </c>
      <c r="AE52" s="516"/>
      <c r="AF52" s="128"/>
      <c r="AG52" s="128"/>
      <c r="AH52" s="131" t="s">
        <v>836</v>
      </c>
      <c r="AI52" s="449" t="s">
        <v>848</v>
      </c>
      <c r="AJ52" s="586" t="str">
        <f>AR25</f>
        <v/>
      </c>
      <c r="AK52" s="473"/>
      <c r="AL52" s="473"/>
      <c r="AM52" s="473"/>
      <c r="AN52" s="131" t="s">
        <v>813</v>
      </c>
      <c r="AO52" s="449" t="s">
        <v>869</v>
      </c>
      <c r="AP52" s="449"/>
      <c r="AQ52" s="586" t="str">
        <f>AR35</f>
        <v/>
      </c>
      <c r="AR52" s="473"/>
      <c r="AS52" s="473"/>
      <c r="AT52" s="131" t="s">
        <v>813</v>
      </c>
      <c r="AZ52" s="143" t="s">
        <v>922</v>
      </c>
    </row>
    <row r="53" spans="2:61" ht="14.25" customHeight="1">
      <c r="B53" s="561"/>
      <c r="C53" s="563"/>
      <c r="D53" s="563"/>
      <c r="E53" s="574"/>
      <c r="F53" s="456" t="s">
        <v>951</v>
      </c>
      <c r="G53" s="457"/>
      <c r="H53" s="457"/>
      <c r="I53" s="457"/>
      <c r="J53" s="457"/>
      <c r="K53" s="576" t="str">
        <f>IFERROR(IF(K52=1,12,K52-1),"")</f>
        <v/>
      </c>
      <c r="L53" s="576"/>
      <c r="M53" s="575" t="s">
        <v>882</v>
      </c>
      <c r="N53" s="516" t="s">
        <v>897</v>
      </c>
      <c r="O53" s="516"/>
      <c r="P53" s="579" t="str">
        <f>IFERROR(IF(年=5,INDEX('5類似業種比準価額'!H3:S115,MATCH(P51,'5類似業種比準価額'!A3:A115,0),MATCH(K53,'5類似業種比準価額'!H2:S2,0)),IF(年=4,INDEX('4類似業種比準価額'!H3:S115,MATCH(P51,'4類似業種比準価額'!A3:A115,0),MATCH(K53,'4類似業種比準価額'!H2:S2,0)),IF(年=3,INDEX('３類似業種比準価額'!H3:S115,MATCH(P51,'３類似業種比準価額'!A3:A115,0),MATCH(K53,'３類似業種比準価額'!H2:S2,0)),IF(年=2,INDEX('２類似業種比準価額'!H3:S115,MATCH(P51,'２類似業種比準価額'!A3:A115,0),MATCH(K53,'２類似業種比準価額'!H2:S2,0)),INDEX('31類似業種比準価額'!H3:S115,MATCH(P51,'31類似業種比準価額'!A3:A115,0),MATCH(K53,'31類似業種比準価額'!H2:S2,0)))))),"")</f>
        <v/>
      </c>
      <c r="Q53" s="579"/>
      <c r="R53" s="579"/>
      <c r="S53" s="575" t="s">
        <v>813</v>
      </c>
      <c r="T53" s="563"/>
      <c r="U53" s="449"/>
      <c r="V53" s="449"/>
      <c r="W53" s="449"/>
      <c r="X53" s="449"/>
      <c r="Y53" s="449"/>
      <c r="Z53" s="449"/>
      <c r="AA53" s="473" t="str">
        <f>AR15</f>
        <v/>
      </c>
      <c r="AB53" s="473"/>
      <c r="AC53" s="473"/>
      <c r="AF53" s="473" t="str">
        <f>IFERROR(AZ15/10,"")</f>
        <v/>
      </c>
      <c r="AG53" s="473"/>
      <c r="AH53" s="125">
        <v>0</v>
      </c>
      <c r="AI53" s="449"/>
      <c r="AJ53" s="473"/>
      <c r="AK53" s="473"/>
      <c r="AL53" s="473"/>
      <c r="AM53" s="473"/>
      <c r="AO53" s="449"/>
      <c r="AP53" s="449"/>
      <c r="AQ53" s="473"/>
      <c r="AR53" s="473"/>
      <c r="AS53" s="473"/>
      <c r="AV53" s="408" t="s">
        <v>923</v>
      </c>
      <c r="AW53" s="408"/>
      <c r="AX53" s="408"/>
      <c r="AY53" s="408"/>
      <c r="AZ53" s="408"/>
    </row>
    <row r="54" spans="2:61" ht="6.75" customHeight="1">
      <c r="B54" s="561"/>
      <c r="C54" s="563"/>
      <c r="D54" s="563"/>
      <c r="E54" s="574"/>
      <c r="F54" s="457"/>
      <c r="G54" s="457"/>
      <c r="H54" s="457"/>
      <c r="I54" s="457"/>
      <c r="J54" s="457"/>
      <c r="K54" s="576"/>
      <c r="L54" s="576"/>
      <c r="M54" s="575"/>
      <c r="N54" s="516"/>
      <c r="O54" s="516"/>
      <c r="P54" s="579"/>
      <c r="Q54" s="579"/>
      <c r="R54" s="579"/>
      <c r="S54" s="575"/>
      <c r="T54" s="563"/>
      <c r="U54" s="463" t="s">
        <v>907</v>
      </c>
      <c r="V54" s="449"/>
      <c r="W54" s="449"/>
      <c r="X54" s="449"/>
      <c r="Y54" s="449" t="s">
        <v>915</v>
      </c>
      <c r="Z54" s="449"/>
      <c r="AA54" s="128"/>
      <c r="AB54" s="128"/>
      <c r="AC54" s="128"/>
      <c r="AD54" s="516" t="s">
        <v>813</v>
      </c>
      <c r="AE54" s="516"/>
      <c r="AF54" s="128"/>
      <c r="AG54" s="128"/>
      <c r="AH54" s="516" t="s">
        <v>836</v>
      </c>
      <c r="AI54" s="449" t="s">
        <v>916</v>
      </c>
      <c r="AJ54" s="473" t="str">
        <f>IFERROR(IF(年=5,VLOOKUP(P51,'5類似業種比準価額'!A3:E115,4,FALSE),IF(年=4,VLOOKUP(P51,'4類似業種比準価額'!A3:E115,4,FALSE),IF(年=3,VLOOKUP(P51,'３類似業種比準価額'!A3:E115,4,FALSE),IF(年=2,VLOOKUP(P51,'２類似業種比準価額'!A3:E115,4,FALSE),VLOOKUP(P51,'31類似業種比準価額'!A3:E115,4,FALSE))))),"")</f>
        <v/>
      </c>
      <c r="AK54" s="473"/>
      <c r="AL54" s="473"/>
      <c r="AM54" s="473"/>
      <c r="AN54" s="516" t="s">
        <v>813</v>
      </c>
      <c r="AO54" s="449" t="s">
        <v>917</v>
      </c>
      <c r="AP54" s="449"/>
      <c r="AQ54" s="473" t="str">
        <f>IFERROR(IF(年=5,VLOOKUP(P51,'5類似業種比準価額'!A3:E115,5,FALSE),IF(年=4,VLOOKUP(P51,'4類似業種比準価額'!A3:E115,5,FALSE),IF(年=3,VLOOKUP(P51,'３類似業種比準価額'!A3:E115,5,FALSE),IF(年=2,VLOOKUP(P51,'２類似業種比準価額'!A3:E115,5,FALSE),VLOOKUP(P51,'31類似業種比準価額'!A3:E115,5,FALSE))))),"")</f>
        <v/>
      </c>
      <c r="AR54" s="473"/>
      <c r="AS54" s="473"/>
      <c r="AT54" s="516" t="s">
        <v>813</v>
      </c>
    </row>
    <row r="55" spans="2:61" ht="11.25" customHeight="1">
      <c r="B55" s="561"/>
      <c r="C55" s="563"/>
      <c r="D55" s="563"/>
      <c r="E55" s="574"/>
      <c r="F55" s="456" t="s">
        <v>884</v>
      </c>
      <c r="G55" s="457"/>
      <c r="H55" s="457"/>
      <c r="I55" s="457"/>
      <c r="J55" s="457"/>
      <c r="K55" s="576" t="str">
        <f>IFERROR(IF(K52=2,12,K53-1),"")</f>
        <v/>
      </c>
      <c r="L55" s="576"/>
      <c r="M55" s="575" t="s">
        <v>882</v>
      </c>
      <c r="N55" s="516" t="s">
        <v>898</v>
      </c>
      <c r="O55" s="516"/>
      <c r="P55" s="579" t="str">
        <f>IFERROR(IF(年=5,INDEX('5類似業種比準価額'!G3:R115,MATCH(P51,'5類似業種比準価額'!A3:A115,0),MATCH(K55,'5類似業種比準価額'!G2:R2,0)),IF(年=4,INDEX('4類似業種比準価額'!G3:R115,MATCH(P51,'4類似業種比準価額'!A3:A115,0),MATCH(K55,'4類似業種比準価額'!G2:R2,0)),IF(年=3,INDEX('３類似業種比準価額'!G3:R115,MATCH(P51,'３類似業種比準価額'!A3:A115,0),MATCH(K55,'３類似業種比準価額'!G2:R2,0)),IF(年=2,INDEX('２類似業種比準価額'!G3:R115,MATCH(P51,'２類似業種比準価額'!A3:A115,0),MATCH(K55,'２類似業種比準価額'!G2:R2,0)),INDEX('31類似業種比準価額'!G3:R115,MATCH(P51,'31類似業種比準価額'!A3:A115,0),MATCH(K55,'31類似業種比準価額'!G2:R2,0)))))),"")</f>
        <v/>
      </c>
      <c r="Q55" s="579"/>
      <c r="R55" s="579"/>
      <c r="S55" s="575" t="s">
        <v>813</v>
      </c>
      <c r="T55" s="563"/>
      <c r="U55" s="449"/>
      <c r="V55" s="449"/>
      <c r="W55" s="449"/>
      <c r="X55" s="449"/>
      <c r="Y55" s="449"/>
      <c r="Z55" s="449"/>
      <c r="AA55" s="128"/>
      <c r="AB55" s="128"/>
      <c r="AC55" s="128"/>
      <c r="AD55" s="516"/>
      <c r="AE55" s="516"/>
      <c r="AF55" s="128"/>
      <c r="AG55" s="128"/>
      <c r="AH55" s="516"/>
      <c r="AI55" s="449"/>
      <c r="AJ55" s="473"/>
      <c r="AK55" s="473"/>
      <c r="AL55" s="473"/>
      <c r="AM55" s="473"/>
      <c r="AN55" s="516"/>
      <c r="AO55" s="449"/>
      <c r="AP55" s="449"/>
      <c r="AQ55" s="473"/>
      <c r="AR55" s="473"/>
      <c r="AS55" s="473"/>
      <c r="AT55" s="516"/>
      <c r="AV55" s="144" t="s">
        <v>66</v>
      </c>
    </row>
    <row r="56" spans="2:61" ht="9" customHeight="1">
      <c r="B56" s="561"/>
      <c r="C56" s="563"/>
      <c r="D56" s="563"/>
      <c r="E56" s="574"/>
      <c r="F56" s="457"/>
      <c r="G56" s="457"/>
      <c r="H56" s="457"/>
      <c r="I56" s="457"/>
      <c r="J56" s="457"/>
      <c r="K56" s="576"/>
      <c r="L56" s="576"/>
      <c r="M56" s="575"/>
      <c r="N56" s="516"/>
      <c r="O56" s="516"/>
      <c r="P56" s="579"/>
      <c r="Q56" s="579"/>
      <c r="R56" s="579"/>
      <c r="S56" s="575"/>
      <c r="T56" s="563"/>
      <c r="U56" s="449"/>
      <c r="V56" s="449"/>
      <c r="W56" s="449"/>
      <c r="X56" s="449"/>
      <c r="Y56" s="449"/>
      <c r="Z56" s="449"/>
      <c r="AA56" s="473" t="str">
        <f>IFERROR(IF(年=5,VLOOKUP(P51,'5類似業種比準価額'!A3:E115,2,FALSE),IF(年=4,VLOOKUP(P51,'4類似業種比準価額'!A3:E115,2,FALSE),IF(年=3,VLOOKUP(P51,'３類似業種比準価額'!A3:E115,2,FALSE),IF(年=2,VLOOKUP(P51,'２類似業種比準価額'!A3:E115,2,FALSE),VLOOKUP(P51,'31類似業種比準価額'!A3:E115,2,FALSE))))),"")</f>
        <v/>
      </c>
      <c r="AB56" s="473"/>
      <c r="AC56" s="473"/>
      <c r="AF56" s="473" t="str">
        <f>IFERROR(IF(年=5,VLOOKUP(P51,'5類似業種比準価額'!A3:E115,3,FALSE),IF(年=4,VLOOKUP(P51,'4類似業種比準価額'!A3:E115,3,FALSE),IF(年=3,VLOOKUP(P51,'３類似業種比準価額'!A3:E115,3,FALSE),IF(年=2,VLOOKUP(P51,'２類似業種比準価額'!A3:E115,3,FALSE),VLOOKUP(P51,'31類似業種比準価額'!A3:E115,3,FALSE))))),"")</f>
        <v/>
      </c>
      <c r="AG56" s="473"/>
      <c r="AH56" s="431">
        <v>0</v>
      </c>
      <c r="AI56" s="449"/>
      <c r="AJ56" s="473"/>
      <c r="AK56" s="473"/>
      <c r="AL56" s="473"/>
      <c r="AM56" s="473"/>
      <c r="AO56" s="449"/>
      <c r="AP56" s="449"/>
      <c r="AQ56" s="473"/>
      <c r="AR56" s="473"/>
      <c r="AS56" s="473"/>
      <c r="AW56" s="584" t="s">
        <v>924</v>
      </c>
      <c r="AX56" s="585"/>
      <c r="AY56" s="585"/>
      <c r="AZ56" s="585"/>
    </row>
    <row r="57" spans="2:61" ht="8.25" customHeight="1">
      <c r="B57" s="561"/>
      <c r="C57" s="563"/>
      <c r="D57" s="563"/>
      <c r="E57" s="574"/>
      <c r="F57" s="457" t="s">
        <v>885</v>
      </c>
      <c r="G57" s="457"/>
      <c r="H57" s="457"/>
      <c r="I57" s="457"/>
      <c r="J57" s="457"/>
      <c r="K57" s="457"/>
      <c r="L57" s="457"/>
      <c r="M57" s="457"/>
      <c r="N57" s="516" t="s">
        <v>899</v>
      </c>
      <c r="O57" s="516"/>
      <c r="P57" s="579" t="str">
        <f>IFERROR(IF(年=5,VLOOKUP(P51,'5類似業種比準価額'!A3:F115,6,FALSE),IF(年=4,VLOOKUP(P51,'4類似業種比準価額'!A3:F115,6,FALSE),IF(年=3,VLOOKUP(P51,'３類似業種比準価額'!A3:F115,6,FALSE),IF(年=2,VLOOKUP(P51,'２類似業種比準価額'!A3:F115,6,FALSE),VLOOKUP(P51,'31類似業種比準価額'!A3:F115,6,FALSE))))),"")</f>
        <v/>
      </c>
      <c r="Q57" s="579"/>
      <c r="R57" s="579"/>
      <c r="S57" s="575" t="s">
        <v>813</v>
      </c>
      <c r="T57" s="563"/>
      <c r="U57" s="449"/>
      <c r="V57" s="449"/>
      <c r="W57" s="449"/>
      <c r="X57" s="449"/>
      <c r="Y57" s="449"/>
      <c r="Z57" s="449"/>
      <c r="AA57" s="473"/>
      <c r="AB57" s="473"/>
      <c r="AC57" s="473"/>
      <c r="AF57" s="473"/>
      <c r="AG57" s="473"/>
      <c r="AH57" s="431"/>
      <c r="AI57" s="449"/>
      <c r="AJ57" s="473"/>
      <c r="AK57" s="473"/>
      <c r="AL57" s="473"/>
      <c r="AM57" s="473"/>
      <c r="AO57" s="449"/>
      <c r="AP57" s="449"/>
      <c r="AQ57" s="473"/>
      <c r="AR57" s="473"/>
      <c r="AS57" s="473"/>
      <c r="AW57" s="585"/>
      <c r="AX57" s="585"/>
      <c r="AY57" s="585"/>
      <c r="AZ57" s="585"/>
    </row>
    <row r="58" spans="2:61" ht="12" customHeight="1">
      <c r="B58" s="561"/>
      <c r="C58" s="563"/>
      <c r="D58" s="563"/>
      <c r="E58" s="574"/>
      <c r="F58" s="457"/>
      <c r="G58" s="457"/>
      <c r="H58" s="457"/>
      <c r="I58" s="457"/>
      <c r="J58" s="457"/>
      <c r="K58" s="457"/>
      <c r="L58" s="457"/>
      <c r="M58" s="457"/>
      <c r="N58" s="516"/>
      <c r="O58" s="516"/>
      <c r="P58" s="579"/>
      <c r="Q58" s="579"/>
      <c r="R58" s="579"/>
      <c r="S58" s="575"/>
      <c r="T58" s="563"/>
      <c r="U58" s="463" t="s">
        <v>908</v>
      </c>
      <c r="V58" s="449"/>
      <c r="W58" s="449"/>
      <c r="X58" s="449"/>
      <c r="Y58" s="461" t="s">
        <v>837</v>
      </c>
      <c r="Z58" s="461"/>
      <c r="AA58" s="562" t="str">
        <f>IFERROR(ROUNDDOWN((AA53+AF53*0.1)/(AA56+AF56*0.1),2),"")</f>
        <v/>
      </c>
      <c r="AB58" s="562"/>
      <c r="AC58" s="562"/>
      <c r="AD58" s="562"/>
      <c r="AE58" s="562"/>
      <c r="AF58" s="562"/>
      <c r="AG58" s="562"/>
      <c r="AH58" s="562"/>
      <c r="AI58" s="461" t="s">
        <v>848</v>
      </c>
      <c r="AJ58" s="562" t="str">
        <f>IFERROR(ROUNDDOWN(AJ52/AJ54,2),"")</f>
        <v/>
      </c>
      <c r="AK58" s="562"/>
      <c r="AL58" s="562"/>
      <c r="AM58" s="562"/>
      <c r="AN58" s="562"/>
      <c r="AO58" s="461" t="s">
        <v>869</v>
      </c>
      <c r="AP58" s="461"/>
      <c r="AQ58" s="562" t="str">
        <f>IFERROR(ROUNDDOWN(AQ52/AQ54,2),"")</f>
        <v/>
      </c>
      <c r="AR58" s="562"/>
      <c r="AS58" s="562"/>
      <c r="AT58" s="562"/>
      <c r="AW58" s="585"/>
      <c r="AX58" s="585"/>
      <c r="AY58" s="585"/>
      <c r="AZ58" s="585"/>
    </row>
    <row r="59" spans="2:61" ht="5.25" customHeight="1">
      <c r="B59" s="561"/>
      <c r="C59" s="563"/>
      <c r="D59" s="563"/>
      <c r="E59" s="574"/>
      <c r="F59" s="456" t="s">
        <v>886</v>
      </c>
      <c r="G59" s="457"/>
      <c r="H59" s="457"/>
      <c r="I59" s="457"/>
      <c r="J59" s="457"/>
      <c r="K59" s="457"/>
      <c r="L59" s="457"/>
      <c r="M59" s="457"/>
      <c r="N59" s="516" t="s">
        <v>900</v>
      </c>
      <c r="O59" s="516"/>
      <c r="P59" s="579" t="str">
        <f>IFERROR(IF(年=5,INDEX('5類似業種比準価額 (2年平均株価)'!B4:M116,MATCH(P51,'5類似業種比準価額 (2年平均株価)'!A4:A116,0),MATCH(K52,'5類似業種比準価額 (2年平均株価)'!B3:M3,0)),IF(年=4,INDEX('4類似業種比準価額 (2年平均株価) '!B4:M116,MATCH(P51,'4類似業種比準価額 (2年平均株価) '!A4:A116,0),MATCH(K52,'4類似業種比準価額 (2年平均株価) '!B3:M3,0)),IF(年=3,INDEX('３類似業種比準価額 (2年平均株価) '!B4:M116,MATCH(P51,'３類似業種比準価額 (2年平均株価) '!A4:A116,0),MATCH(K52,'３類似業種比準価額 (2年平均株価) '!B3:M3,0)),IF(年=2,INDEX('２類似業種比準価額 (2年平均株価) '!B4:M116,MATCH(P51,'２類似業種比準価額 (2年平均株価) '!A4:A116,0),MATCH(K52,'２類似業種比準価額 (2年平均株価) '!B3:M3,0)),INDEX('31類似業種比準価額 (2年平均株価) '!B4:M116,MATCH(P51,'31類似業種比準価額 (2年平均株価) '!A4:A116,0),MATCH(K52,'31類似業種比準価額 (2年平均株価) '!B3:M3,0)))))),"")</f>
        <v/>
      </c>
      <c r="Q59" s="579"/>
      <c r="R59" s="579"/>
      <c r="S59" s="575" t="s">
        <v>813</v>
      </c>
      <c r="T59" s="563"/>
      <c r="U59" s="449"/>
      <c r="V59" s="449"/>
      <c r="W59" s="449"/>
      <c r="X59" s="449"/>
      <c r="Y59" s="461"/>
      <c r="Z59" s="461"/>
      <c r="AA59" s="562"/>
      <c r="AB59" s="562"/>
      <c r="AC59" s="562"/>
      <c r="AD59" s="562"/>
      <c r="AE59" s="562"/>
      <c r="AF59" s="562"/>
      <c r="AG59" s="562"/>
      <c r="AH59" s="562"/>
      <c r="AI59" s="461"/>
      <c r="AJ59" s="562"/>
      <c r="AK59" s="562"/>
      <c r="AL59" s="562"/>
      <c r="AM59" s="562"/>
      <c r="AN59" s="562"/>
      <c r="AO59" s="461"/>
      <c r="AP59" s="461"/>
      <c r="AQ59" s="562"/>
      <c r="AR59" s="562"/>
      <c r="AS59" s="562"/>
      <c r="AT59" s="562"/>
    </row>
    <row r="60" spans="2:61" ht="15.75" customHeight="1">
      <c r="B60" s="561"/>
      <c r="C60" s="563"/>
      <c r="D60" s="563"/>
      <c r="E60" s="574"/>
      <c r="F60" s="457"/>
      <c r="G60" s="457"/>
      <c r="H60" s="457"/>
      <c r="I60" s="457"/>
      <c r="J60" s="457"/>
      <c r="K60" s="457"/>
      <c r="L60" s="457"/>
      <c r="M60" s="457"/>
      <c r="N60" s="516"/>
      <c r="O60" s="516"/>
      <c r="P60" s="579"/>
      <c r="Q60" s="579"/>
      <c r="R60" s="579"/>
      <c r="S60" s="575"/>
      <c r="T60" s="563"/>
      <c r="U60" s="449"/>
      <c r="V60" s="449"/>
      <c r="W60" s="449"/>
      <c r="X60" s="449"/>
      <c r="Y60" s="516" t="s">
        <v>914</v>
      </c>
      <c r="Z60" s="516"/>
      <c r="AA60" s="562"/>
      <c r="AB60" s="562"/>
      <c r="AC60" s="562"/>
      <c r="AD60" s="562"/>
      <c r="AE60" s="562"/>
      <c r="AF60" s="562"/>
      <c r="AG60" s="562"/>
      <c r="AH60" s="562"/>
      <c r="AI60" s="131" t="s">
        <v>916</v>
      </c>
      <c r="AJ60" s="562"/>
      <c r="AK60" s="562"/>
      <c r="AL60" s="562"/>
      <c r="AM60" s="562"/>
      <c r="AN60" s="562"/>
      <c r="AO60" s="516" t="s">
        <v>918</v>
      </c>
      <c r="AP60" s="516"/>
      <c r="AQ60" s="562"/>
      <c r="AR60" s="562"/>
      <c r="AS60" s="562"/>
      <c r="AT60" s="562"/>
    </row>
    <row r="61" spans="2:61">
      <c r="B61" s="561"/>
      <c r="C61" s="563"/>
      <c r="D61" s="563"/>
      <c r="E61" s="574"/>
      <c r="F61" s="449" t="s">
        <v>887</v>
      </c>
      <c r="G61" s="572" t="s">
        <v>889</v>
      </c>
      <c r="H61" s="572"/>
      <c r="I61" s="572"/>
      <c r="J61" s="572"/>
      <c r="K61" s="572"/>
      <c r="L61" s="572"/>
      <c r="N61" s="516" t="s">
        <v>901</v>
      </c>
      <c r="O61" s="516"/>
      <c r="S61" s="129" t="s">
        <v>813</v>
      </c>
      <c r="T61" s="563"/>
      <c r="U61" s="463" t="s">
        <v>909</v>
      </c>
      <c r="V61" s="449"/>
      <c r="W61" s="449"/>
      <c r="X61" s="449"/>
      <c r="AC61" s="145" t="s">
        <v>837</v>
      </c>
      <c r="AD61" s="411" t="s">
        <v>925</v>
      </c>
      <c r="AE61" s="570" t="s">
        <v>848</v>
      </c>
      <c r="AF61" s="570"/>
      <c r="AG61" s="411" t="s">
        <v>925</v>
      </c>
      <c r="AH61" s="145" t="s">
        <v>869</v>
      </c>
      <c r="AK61" s="449" t="s">
        <v>927</v>
      </c>
      <c r="AN61" s="127" t="s">
        <v>929</v>
      </c>
      <c r="AU61" s="503" t="s">
        <v>920</v>
      </c>
      <c r="AV61" s="503"/>
      <c r="AY61" s="516" t="s">
        <v>813</v>
      </c>
      <c r="BA61" s="516" t="s">
        <v>836</v>
      </c>
    </row>
    <row r="62" spans="2:61" ht="7.5" customHeight="1">
      <c r="B62" s="561"/>
      <c r="C62" s="563"/>
      <c r="D62" s="563"/>
      <c r="E62" s="574"/>
      <c r="F62" s="449"/>
      <c r="G62" s="572"/>
      <c r="H62" s="572"/>
      <c r="I62" s="572"/>
      <c r="J62" s="572"/>
      <c r="K62" s="572"/>
      <c r="L62" s="572"/>
      <c r="N62" s="516"/>
      <c r="O62" s="516"/>
      <c r="P62" s="579" t="str">
        <f>IFERROR(SMALL(P52:R60,1),"")</f>
        <v/>
      </c>
      <c r="Q62" s="579"/>
      <c r="R62" s="579"/>
      <c r="T62" s="563"/>
      <c r="U62" s="449"/>
      <c r="V62" s="449"/>
      <c r="W62" s="449"/>
      <c r="X62" s="449"/>
      <c r="AC62" s="146" t="s">
        <v>914</v>
      </c>
      <c r="AD62" s="411"/>
      <c r="AE62" s="568" t="s">
        <v>916</v>
      </c>
      <c r="AF62" s="568"/>
      <c r="AG62" s="411"/>
      <c r="AH62" s="146" t="s">
        <v>918</v>
      </c>
      <c r="AK62" s="449"/>
      <c r="AN62" s="562" t="str">
        <f>IFERROR(ROUNDDOWN((AA58+AJ58+AQ58)/3,2),"")</f>
        <v/>
      </c>
      <c r="AO62" s="562"/>
      <c r="AP62" s="562"/>
      <c r="AQ62" s="562"/>
      <c r="AR62" s="562"/>
      <c r="AU62" s="503"/>
      <c r="AV62" s="503"/>
      <c r="AY62" s="516"/>
      <c r="BA62" s="516"/>
    </row>
    <row r="63" spans="2:61" ht="16.5" customHeight="1">
      <c r="B63" s="561"/>
      <c r="C63" s="563"/>
      <c r="D63" s="563"/>
      <c r="E63" s="574"/>
      <c r="F63" s="449"/>
      <c r="G63" s="572"/>
      <c r="H63" s="572"/>
      <c r="I63" s="572"/>
      <c r="J63" s="572"/>
      <c r="K63" s="572"/>
      <c r="L63" s="572"/>
      <c r="P63" s="579"/>
      <c r="Q63" s="579"/>
      <c r="R63" s="579"/>
      <c r="T63" s="563"/>
      <c r="U63" s="449"/>
      <c r="V63" s="449"/>
      <c r="W63" s="449"/>
      <c r="X63" s="449"/>
      <c r="AE63" s="583" t="s">
        <v>926</v>
      </c>
      <c r="AF63" s="583"/>
      <c r="AK63" s="449"/>
      <c r="AN63" s="562"/>
      <c r="AO63" s="562"/>
      <c r="AP63" s="562"/>
      <c r="AQ63" s="562"/>
      <c r="AR63" s="562"/>
      <c r="AU63" s="590" t="str">
        <f>IFERROR(IF(会社規模=1,ROUNDDOWN(P62*AN62*0.7,0),IF(会社規模=5,ROUNDDOWN(P62*AN62*0.5,0),ROUNDDOWN(P62*AN62*0.6,0))),"")</f>
        <v/>
      </c>
      <c r="AV63" s="590"/>
      <c r="AW63" s="590"/>
      <c r="AX63" s="590"/>
      <c r="AY63" s="590"/>
      <c r="AZ63" s="285" t="str">
        <f>IFERROR(IF(会社規模=1,(ROUNDDOWN(P62*AN62*0.7,1)-ROUNDDOWN(P62*AN62*0.7,0))*10,IF(会社規模=5,(ROUNDDOWN(P62*AN62*0.5,1)-ROUNDDOWN(P62*AN62*0.5,0))*10,(ROUNDDOWN(P62*AN62*0.6,1)-ROUNDDOWN(P62*AN62*0.6,0))*10)),"")</f>
        <v/>
      </c>
      <c r="BA63" s="125">
        <v>0</v>
      </c>
    </row>
    <row r="64" spans="2:61" ht="14.25" customHeight="1">
      <c r="B64" s="561"/>
      <c r="C64" s="449" t="s">
        <v>877</v>
      </c>
      <c r="D64" s="449"/>
      <c r="E64" s="449"/>
      <c r="F64" s="449"/>
      <c r="G64" s="449"/>
      <c r="H64" s="449"/>
      <c r="I64" s="449"/>
      <c r="J64" s="449"/>
      <c r="K64" s="449"/>
      <c r="M64" s="578" t="s">
        <v>944</v>
      </c>
      <c r="N64" s="578"/>
      <c r="O64" s="578"/>
      <c r="P64" s="578"/>
      <c r="Q64" s="578"/>
      <c r="R64" s="578"/>
      <c r="S64" s="578"/>
      <c r="T64" s="578"/>
      <c r="U64" s="578"/>
      <c r="V64" s="588" t="str">
        <f>IFERROR(IF(AND(AU63="",AU49&lt;&gt;""),AU49,IF(P48*AN48&gt;=P62*AN62,AU63,AU49)),"")</f>
        <v/>
      </c>
      <c r="W64" s="588"/>
      <c r="X64" s="588"/>
      <c r="Y64" s="588"/>
      <c r="Z64" s="588"/>
      <c r="AA64" s="461" t="s">
        <v>813</v>
      </c>
      <c r="AB64" s="461"/>
      <c r="AC64" s="589" t="str">
        <f>IFERROR(IF(AND(AZ63="",AZ49&lt;&gt;""),AZ49,IF(P48*AN48&gt;=P62*AN62,AZ63,AZ49)),"")</f>
        <v/>
      </c>
      <c r="AD64" s="589"/>
      <c r="AE64" s="589"/>
      <c r="AF64" s="589"/>
      <c r="AG64" s="461" t="s">
        <v>946</v>
      </c>
      <c r="AH64" s="461"/>
      <c r="AI64" s="449" t="s">
        <v>945</v>
      </c>
      <c r="AJ64" s="449" t="s">
        <v>947</v>
      </c>
      <c r="AK64" s="449"/>
      <c r="AL64" s="449"/>
      <c r="AM64" s="579" t="str">
        <f>AM5</f>
        <v/>
      </c>
      <c r="AN64" s="579"/>
      <c r="AO64" s="579"/>
      <c r="AP64" s="579"/>
      <c r="AQ64" s="579"/>
      <c r="AR64" s="127" t="s">
        <v>813</v>
      </c>
      <c r="AS64" s="127" t="s">
        <v>876</v>
      </c>
      <c r="AT64" s="490" t="str">
        <f>IFERROR(ROUNDDOWN((V64+AC64*0.1)*AM64/50,0),"")</f>
        <v/>
      </c>
      <c r="AU64" s="490"/>
      <c r="AV64" s="490"/>
      <c r="AW64" s="490"/>
      <c r="AX64" s="490"/>
      <c r="AY64" s="490"/>
      <c r="AZ64" s="490"/>
      <c r="BA64" s="127" t="s">
        <v>813</v>
      </c>
    </row>
    <row r="65" spans="2:61" ht="9" customHeight="1">
      <c r="B65" s="561"/>
      <c r="C65" s="449"/>
      <c r="D65" s="449"/>
      <c r="E65" s="449"/>
      <c r="F65" s="449"/>
      <c r="G65" s="449"/>
      <c r="H65" s="449"/>
      <c r="I65" s="449"/>
      <c r="J65" s="449"/>
      <c r="K65" s="449"/>
      <c r="M65" s="578"/>
      <c r="N65" s="578"/>
      <c r="O65" s="578"/>
      <c r="P65" s="578"/>
      <c r="Q65" s="578"/>
      <c r="R65" s="578"/>
      <c r="S65" s="578"/>
      <c r="T65" s="578"/>
      <c r="U65" s="578"/>
      <c r="V65" s="588"/>
      <c r="W65" s="588"/>
      <c r="X65" s="588"/>
      <c r="Y65" s="588"/>
      <c r="Z65" s="588"/>
      <c r="AA65" s="461"/>
      <c r="AB65" s="461"/>
      <c r="AC65" s="589"/>
      <c r="AD65" s="589"/>
      <c r="AE65" s="589"/>
      <c r="AF65" s="589"/>
      <c r="AG65" s="461"/>
      <c r="AH65" s="461"/>
      <c r="AI65" s="449"/>
      <c r="AJ65" s="449" t="s">
        <v>948</v>
      </c>
      <c r="AK65" s="449"/>
      <c r="AL65" s="449"/>
      <c r="AM65" s="449"/>
      <c r="AN65" s="449"/>
      <c r="AO65" s="449"/>
      <c r="AP65" s="449"/>
      <c r="AQ65" s="449"/>
      <c r="AT65" s="490"/>
      <c r="AU65" s="490"/>
      <c r="AV65" s="490"/>
      <c r="AW65" s="490"/>
      <c r="AX65" s="490"/>
      <c r="AY65" s="490"/>
      <c r="AZ65" s="490"/>
    </row>
    <row r="66" spans="2:61" ht="14.25" customHeight="1">
      <c r="B66" s="561"/>
      <c r="C66" s="467" t="s">
        <v>872</v>
      </c>
      <c r="D66" s="467"/>
      <c r="E66" s="572" t="s">
        <v>878</v>
      </c>
      <c r="F66" s="573"/>
      <c r="G66" s="573"/>
      <c r="H66" s="573"/>
      <c r="I66" s="573"/>
      <c r="J66" s="573"/>
      <c r="K66" s="573"/>
      <c r="L66" s="573"/>
      <c r="M66" s="573"/>
      <c r="Q66" s="449" t="s">
        <v>942</v>
      </c>
      <c r="R66" s="449"/>
      <c r="S66" s="449"/>
      <c r="T66" s="449"/>
      <c r="U66" s="449"/>
      <c r="Z66" s="578" t="s">
        <v>943</v>
      </c>
      <c r="AA66" s="578"/>
      <c r="AB66" s="578"/>
      <c r="AC66" s="578"/>
      <c r="AD66" s="578"/>
      <c r="AE66" s="578"/>
      <c r="AF66" s="578"/>
      <c r="AG66" s="578"/>
      <c r="AW66" s="449" t="s">
        <v>875</v>
      </c>
      <c r="AX66" s="449"/>
      <c r="AY66" s="449"/>
      <c r="AZ66" s="449"/>
      <c r="BA66" s="449"/>
    </row>
    <row r="67" spans="2:61" ht="9" customHeight="1">
      <c r="B67" s="561"/>
      <c r="C67" s="467"/>
      <c r="D67" s="467"/>
      <c r="E67" s="573"/>
      <c r="F67" s="573"/>
      <c r="G67" s="573"/>
      <c r="H67" s="573"/>
      <c r="I67" s="573"/>
      <c r="J67" s="573"/>
      <c r="K67" s="573"/>
      <c r="L67" s="573"/>
      <c r="M67" s="573"/>
      <c r="Z67" s="578"/>
      <c r="AA67" s="578"/>
      <c r="AB67" s="578"/>
      <c r="AC67" s="578"/>
      <c r="AD67" s="578"/>
      <c r="AE67" s="578"/>
      <c r="AF67" s="578"/>
      <c r="AG67" s="578"/>
      <c r="AW67" s="127" t="s">
        <v>873</v>
      </c>
      <c r="AX67" s="587" t="str">
        <f>IFERROR(IF(Y68="","",IF(Q68-Y68-AF68*0.01&lt;0,0,ROUNDDOWN(Q68-Y68-AF68*0.01,0))),"")</f>
        <v/>
      </c>
      <c r="AY67" s="587"/>
      <c r="AZ67" s="587"/>
      <c r="BA67" s="127" t="s">
        <v>813</v>
      </c>
    </row>
    <row r="68" spans="2:61" ht="14.25" customHeight="1">
      <c r="B68" s="561"/>
      <c r="C68" s="467"/>
      <c r="D68" s="467"/>
      <c r="E68" s="573"/>
      <c r="F68" s="573"/>
      <c r="G68" s="573"/>
      <c r="H68" s="573"/>
      <c r="I68" s="573"/>
      <c r="J68" s="573"/>
      <c r="K68" s="573"/>
      <c r="L68" s="573"/>
      <c r="M68" s="573"/>
      <c r="Q68" s="549" t="str">
        <f>IF(Y68="","",AT64)</f>
        <v/>
      </c>
      <c r="R68" s="549"/>
      <c r="S68" s="549"/>
      <c r="T68" s="549"/>
      <c r="U68" s="549"/>
      <c r="V68" s="449" t="s">
        <v>941</v>
      </c>
      <c r="W68" s="449"/>
      <c r="X68" s="449"/>
      <c r="Y68" s="523"/>
      <c r="Z68" s="523"/>
      <c r="AA68" s="523"/>
      <c r="AB68" s="523"/>
      <c r="AC68" s="523"/>
      <c r="AD68" s="449" t="s">
        <v>933</v>
      </c>
      <c r="AE68" s="449"/>
      <c r="AF68" s="523"/>
      <c r="AG68" s="523"/>
      <c r="AH68" s="523"/>
      <c r="AI68" s="127" t="s">
        <v>939</v>
      </c>
      <c r="AX68" s="587"/>
      <c r="AY68" s="587"/>
      <c r="AZ68" s="587"/>
    </row>
    <row r="69" spans="2:61" ht="14.25" customHeight="1">
      <c r="B69" s="561"/>
      <c r="C69" s="467"/>
      <c r="D69" s="467"/>
      <c r="E69" s="572" t="s">
        <v>879</v>
      </c>
      <c r="F69" s="573"/>
      <c r="G69" s="573"/>
      <c r="H69" s="573"/>
      <c r="I69" s="573"/>
      <c r="J69" s="573"/>
      <c r="K69" s="573"/>
      <c r="L69" s="573"/>
      <c r="M69" s="573"/>
      <c r="Q69" s="508" t="s">
        <v>952</v>
      </c>
      <c r="R69" s="508"/>
      <c r="S69" s="508"/>
      <c r="T69" s="508"/>
      <c r="U69" s="508"/>
      <c r="V69" s="508"/>
      <c r="Y69" s="578" t="s">
        <v>936</v>
      </c>
      <c r="Z69" s="578"/>
      <c r="AA69" s="578"/>
      <c r="AB69" s="578"/>
      <c r="AC69" s="578"/>
      <c r="AD69" s="578"/>
      <c r="AE69" s="578"/>
      <c r="AF69" s="578"/>
      <c r="AG69" s="578"/>
      <c r="AI69" s="508" t="s">
        <v>937</v>
      </c>
      <c r="AJ69" s="508"/>
      <c r="AK69" s="508"/>
      <c r="AL69" s="508"/>
      <c r="AQ69" s="578" t="s">
        <v>938</v>
      </c>
      <c r="AR69" s="578"/>
      <c r="AS69" s="578"/>
      <c r="AT69" s="578"/>
      <c r="AU69" s="578"/>
      <c r="AV69" s="578"/>
      <c r="AW69" s="449" t="s">
        <v>875</v>
      </c>
      <c r="AX69" s="449"/>
      <c r="AY69" s="449"/>
      <c r="AZ69" s="449"/>
      <c r="BA69" s="449"/>
    </row>
    <row r="70" spans="2:61" ht="9" customHeight="1">
      <c r="B70" s="561"/>
      <c r="C70" s="467"/>
      <c r="D70" s="467"/>
      <c r="E70" s="573"/>
      <c r="F70" s="573"/>
      <c r="G70" s="573"/>
      <c r="H70" s="573"/>
      <c r="I70" s="573"/>
      <c r="J70" s="573"/>
      <c r="K70" s="573"/>
      <c r="L70" s="573"/>
      <c r="M70" s="573"/>
      <c r="Q70" s="508"/>
      <c r="R70" s="508"/>
      <c r="S70" s="508"/>
      <c r="T70" s="508"/>
      <c r="U70" s="508"/>
      <c r="V70" s="508"/>
      <c r="Y70" s="578"/>
      <c r="Z70" s="578"/>
      <c r="AA70" s="578"/>
      <c r="AB70" s="578"/>
      <c r="AC70" s="578"/>
      <c r="AD70" s="578"/>
      <c r="AE70" s="578"/>
      <c r="AF70" s="578"/>
      <c r="AG70" s="578"/>
      <c r="AI70" s="508"/>
      <c r="AJ70" s="508"/>
      <c r="AK70" s="508"/>
      <c r="AL70" s="508"/>
      <c r="AQ70" s="578"/>
      <c r="AR70" s="578"/>
      <c r="AS70" s="578"/>
      <c r="AT70" s="578"/>
      <c r="AU70" s="578"/>
      <c r="AV70" s="578"/>
      <c r="AW70" s="127" t="s">
        <v>874</v>
      </c>
      <c r="AX70" s="587" t="str">
        <f>IFERROR(IF(X71="","",ROUNDDOWN((Q71+(X71+AD71*0.01)*AJ71)/(1+AR71),0)),"")</f>
        <v/>
      </c>
      <c r="AY70" s="587"/>
      <c r="AZ70" s="587"/>
      <c r="BA70" s="127" t="s">
        <v>813</v>
      </c>
    </row>
    <row r="71" spans="2:61" ht="14.25" customHeight="1">
      <c r="B71" s="561"/>
      <c r="C71" s="467"/>
      <c r="D71" s="467"/>
      <c r="E71" s="573"/>
      <c r="F71" s="573"/>
      <c r="G71" s="573"/>
      <c r="H71" s="573"/>
      <c r="I71" s="573"/>
      <c r="J71" s="573"/>
      <c r="K71" s="573"/>
      <c r="L71" s="573"/>
      <c r="M71" s="573"/>
      <c r="P71" s="127" t="s">
        <v>931</v>
      </c>
      <c r="Q71" s="549" t="str">
        <f>IF(X71="","",IF(AX67="",AT64,AX67))</f>
        <v/>
      </c>
      <c r="R71" s="549"/>
      <c r="S71" s="549"/>
      <c r="T71" s="549"/>
      <c r="U71" s="549"/>
      <c r="V71" s="449" t="s">
        <v>932</v>
      </c>
      <c r="W71" s="449"/>
      <c r="X71" s="523"/>
      <c r="Y71" s="523"/>
      <c r="Z71" s="523"/>
      <c r="AA71" s="523"/>
      <c r="AB71" s="523"/>
      <c r="AC71" s="127" t="s">
        <v>940</v>
      </c>
      <c r="AD71" s="523"/>
      <c r="AE71" s="523"/>
      <c r="AF71" s="523"/>
      <c r="AG71" s="523"/>
      <c r="AH71" s="449" t="s">
        <v>934</v>
      </c>
      <c r="AI71" s="449"/>
      <c r="AJ71" s="580"/>
      <c r="AK71" s="580"/>
      <c r="AL71" s="449" t="s">
        <v>935</v>
      </c>
      <c r="AM71" s="449"/>
      <c r="AN71" s="449"/>
      <c r="AO71" s="449"/>
      <c r="AP71" s="449"/>
      <c r="AQ71" s="449"/>
      <c r="AR71" s="580"/>
      <c r="AS71" s="580"/>
      <c r="AT71" s="127" t="s">
        <v>930</v>
      </c>
      <c r="AX71" s="587"/>
      <c r="AY71" s="587"/>
      <c r="AZ71" s="587"/>
    </row>
    <row r="72" spans="2:61" ht="6.75" customHeight="1"/>
    <row r="73" spans="2:61" s="227" customFormat="1" ht="13.9" customHeight="1">
      <c r="B73" s="255" t="s">
        <v>1278</v>
      </c>
    </row>
    <row r="74" spans="2:61" s="227" customFormat="1" ht="13.9" customHeight="1">
      <c r="B74" s="255"/>
    </row>
    <row r="75" spans="2:61" s="250" customFormat="1" ht="13.9" customHeight="1">
      <c r="B75" s="255" t="s">
        <v>1210</v>
      </c>
      <c r="BA75" s="603" t="s">
        <v>1276</v>
      </c>
      <c r="BB75" s="603"/>
      <c r="BC75" s="603"/>
      <c r="BD75" s="604"/>
      <c r="BE75" s="597" t="str">
        <f>IF(ISBLANK('5類似業種比準価額'!K3),"２月分まで入力済",IF(ISBLANK('5類似業種比準価額'!M3),"４月分まで入力済",IF(ISBLANK('5類似業種比準価額'!O3),"６月分まで入力済",IF(ISBLANK('5類似業種比準価額'!Q3),"８月分まで入力済",IF(ISBLANK('5類似業種比準価額'!S3),"10月分まで入力済","12月分まで入力済")))))</f>
        <v>12月分まで入力済</v>
      </c>
      <c r="BF75" s="598"/>
      <c r="BG75" s="599"/>
      <c r="BH75" s="251"/>
      <c r="BI75" s="251"/>
    </row>
    <row r="76" spans="2:61" s="250" customFormat="1" ht="13.9" customHeight="1">
      <c r="B76" s="255" t="s">
        <v>1181</v>
      </c>
      <c r="AZ76" s="307"/>
      <c r="BA76" s="603"/>
      <c r="BB76" s="603"/>
      <c r="BC76" s="603"/>
      <c r="BD76" s="604"/>
      <c r="BE76" s="600"/>
      <c r="BF76" s="601"/>
      <c r="BG76" s="602"/>
      <c r="BH76" s="251"/>
      <c r="BI76" s="251"/>
    </row>
    <row r="77" spans="2:61" s="267" customFormat="1" ht="5.25" customHeight="1">
      <c r="B77" s="256"/>
      <c r="BE77" s="268"/>
      <c r="BF77" s="268"/>
      <c r="BG77" s="268"/>
      <c r="BH77" s="268"/>
      <c r="BI77" s="268"/>
    </row>
    <row r="78" spans="2:61" s="267" customFormat="1" ht="13.9" customHeight="1">
      <c r="B78" s="256" t="s">
        <v>1174</v>
      </c>
      <c r="C78" s="299"/>
      <c r="D78" s="299"/>
      <c r="E78" s="299"/>
      <c r="F78" s="299"/>
      <c r="G78" s="299"/>
    </row>
    <row r="79" spans="2:61" s="266" customFormat="1" ht="13.5" customHeight="1">
      <c r="C79" s="300"/>
      <c r="D79" s="300"/>
      <c r="E79" s="300"/>
      <c r="F79" s="300"/>
      <c r="G79" s="300"/>
    </row>
    <row r="80" spans="2:61" s="249" customFormat="1" ht="13.9" customHeight="1"/>
    <row r="81" spans="2:2" ht="9.75" customHeight="1"/>
    <row r="82" spans="2:2">
      <c r="B82" s="301" t="s">
        <v>1215</v>
      </c>
    </row>
    <row r="83" spans="2:2" ht="10.5">
      <c r="B83" s="242" t="s">
        <v>1089</v>
      </c>
    </row>
    <row r="84" spans="2:2" ht="6" customHeight="1"/>
    <row r="85" spans="2:2">
      <c r="B85" s="301" t="s">
        <v>1211</v>
      </c>
    </row>
    <row r="86" spans="2:2" ht="10.5">
      <c r="B86" s="242" t="s">
        <v>1212</v>
      </c>
    </row>
    <row r="87" spans="2:2" s="294" customFormat="1" ht="6" customHeight="1"/>
    <row r="88" spans="2:2">
      <c r="B88" s="301" t="s">
        <v>1213</v>
      </c>
    </row>
    <row r="89" spans="2:2" ht="10.5">
      <c r="B89" s="242" t="s">
        <v>1214</v>
      </c>
    </row>
  </sheetData>
  <sheetProtection algorithmName="SHA-512" hashValue="ZjH+vXVUXKUQwNn6ZCMHXo8qvarCTXf+noWmJ34stELq3xvosC5KsVbvQeJROih5jnfxqhlY1QnthLtPFJsTrA==" saltValue="V+4y9KJ0U0urEQ/LeGfEvA==" spinCount="100000" sheet="1" objects="1" scenarios="1"/>
  <mergeCells count="405">
    <mergeCell ref="BD42:BE43"/>
    <mergeCell ref="BH42:BH43"/>
    <mergeCell ref="BF42:BF43"/>
    <mergeCell ref="BG42:BG43"/>
    <mergeCell ref="BE75:BG76"/>
    <mergeCell ref="BA75:BD76"/>
    <mergeCell ref="AQ69:AV70"/>
    <mergeCell ref="Q66:U66"/>
    <mergeCell ref="AH71:AI71"/>
    <mergeCell ref="AL71:AQ71"/>
    <mergeCell ref="Q68:U68"/>
    <mergeCell ref="Y68:AC68"/>
    <mergeCell ref="AF68:AH68"/>
    <mergeCell ref="AD68:AE68"/>
    <mergeCell ref="V68:X68"/>
    <mergeCell ref="Q71:U71"/>
    <mergeCell ref="V71:W71"/>
    <mergeCell ref="X71:AB71"/>
    <mergeCell ref="AI69:AL70"/>
    <mergeCell ref="BE50:BG50"/>
    <mergeCell ref="BD44:BI44"/>
    <mergeCell ref="BD45:BI46"/>
    <mergeCell ref="AU61:AV62"/>
    <mergeCell ref="AJ64:AL64"/>
    <mergeCell ref="BD49:BI49"/>
    <mergeCell ref="AH56:AH57"/>
    <mergeCell ref="AA58:AH60"/>
    <mergeCell ref="AN54:AN55"/>
    <mergeCell ref="AJ58:AN60"/>
    <mergeCell ref="AQ52:AS53"/>
    <mergeCell ref="AW66:BA66"/>
    <mergeCell ref="AW69:BA69"/>
    <mergeCell ref="AX67:AZ68"/>
    <mergeCell ref="AK47:AK49"/>
    <mergeCell ref="AN48:AR49"/>
    <mergeCell ref="AE47:AF47"/>
    <mergeCell ref="AE48:AF48"/>
    <mergeCell ref="AQ54:AS57"/>
    <mergeCell ref="AM64:AQ64"/>
    <mergeCell ref="AU63:AY63"/>
    <mergeCell ref="AN62:AR63"/>
    <mergeCell ref="AE63:AF63"/>
    <mergeCell ref="AF56:AG57"/>
    <mergeCell ref="BA47:BA48"/>
    <mergeCell ref="AT54:AT55"/>
    <mergeCell ref="AQ58:AT60"/>
    <mergeCell ref="AU49:AY49"/>
    <mergeCell ref="AI52:AI53"/>
    <mergeCell ref="AX70:AZ71"/>
    <mergeCell ref="AK61:AK63"/>
    <mergeCell ref="AE62:AF62"/>
    <mergeCell ref="AT64:AZ65"/>
    <mergeCell ref="BA61:BA62"/>
    <mergeCell ref="Z66:AG67"/>
    <mergeCell ref="AJ65:AQ65"/>
    <mergeCell ref="V64:Z65"/>
    <mergeCell ref="AA64:AB65"/>
    <mergeCell ref="AC64:AF65"/>
    <mergeCell ref="AG64:AH65"/>
    <mergeCell ref="AI64:AI65"/>
    <mergeCell ref="AR71:AS71"/>
    <mergeCell ref="AD61:AD62"/>
    <mergeCell ref="AE61:AF61"/>
    <mergeCell ref="AG61:AG62"/>
    <mergeCell ref="AD71:AG71"/>
    <mergeCell ref="AJ71:AK71"/>
    <mergeCell ref="U61:X63"/>
    <mergeCell ref="Q69:V70"/>
    <mergeCell ref="Y69:AG70"/>
    <mergeCell ref="AY61:AY62"/>
    <mergeCell ref="AO60:AP60"/>
    <mergeCell ref="AA42:AC43"/>
    <mergeCell ref="AN40:AN41"/>
    <mergeCell ref="AJ52:AM53"/>
    <mergeCell ref="AJ54:AM57"/>
    <mergeCell ref="AD52:AE52"/>
    <mergeCell ref="AA53:AC53"/>
    <mergeCell ref="AF53:AG53"/>
    <mergeCell ref="AD54:AE55"/>
    <mergeCell ref="AH54:AH55"/>
    <mergeCell ref="AI54:AI57"/>
    <mergeCell ref="AO52:AP53"/>
    <mergeCell ref="Y36:AH37"/>
    <mergeCell ref="AV39:AZ39"/>
    <mergeCell ref="AV53:AZ53"/>
    <mergeCell ref="AW42:AZ44"/>
    <mergeCell ref="AW56:AZ58"/>
    <mergeCell ref="AU47:AV48"/>
    <mergeCell ref="AY47:AY48"/>
    <mergeCell ref="AU36:BA37"/>
    <mergeCell ref="AJ40:AM43"/>
    <mergeCell ref="AO58:AP59"/>
    <mergeCell ref="AI50:AN51"/>
    <mergeCell ref="AO50:AT51"/>
    <mergeCell ref="AU50:BA51"/>
    <mergeCell ref="AI58:AI59"/>
    <mergeCell ref="AI36:AN37"/>
    <mergeCell ref="AO36:AT37"/>
    <mergeCell ref="AO54:AP57"/>
    <mergeCell ref="AJ44:AN46"/>
    <mergeCell ref="AQ38:AS39"/>
    <mergeCell ref="AQ40:AS43"/>
    <mergeCell ref="AQ44:AT46"/>
    <mergeCell ref="AJ38:AM39"/>
    <mergeCell ref="AT40:AT41"/>
    <mergeCell ref="AA39:AC39"/>
    <mergeCell ref="AD38:AE38"/>
    <mergeCell ref="AH42:AH43"/>
    <mergeCell ref="Y50:AH51"/>
    <mergeCell ref="AD47:AD48"/>
    <mergeCell ref="AD40:AE41"/>
    <mergeCell ref="AH40:AH41"/>
    <mergeCell ref="S57:S58"/>
    <mergeCell ref="N59:O60"/>
    <mergeCell ref="P59:R60"/>
    <mergeCell ref="S59:S60"/>
    <mergeCell ref="AA56:AC57"/>
    <mergeCell ref="Y52:Z53"/>
    <mergeCell ref="Y54:Z57"/>
    <mergeCell ref="Y58:Z59"/>
    <mergeCell ref="AF39:AG39"/>
    <mergeCell ref="AF42:AG43"/>
    <mergeCell ref="AG47:AG48"/>
    <mergeCell ref="AE49:AF49"/>
    <mergeCell ref="Y60:Z60"/>
    <mergeCell ref="M37:O37"/>
    <mergeCell ref="P37:R37"/>
    <mergeCell ref="M51:O51"/>
    <mergeCell ref="P51:R51"/>
    <mergeCell ref="P43:R44"/>
    <mergeCell ref="P38:R38"/>
    <mergeCell ref="P39:R40"/>
    <mergeCell ref="P41:R42"/>
    <mergeCell ref="S43:S44"/>
    <mergeCell ref="N43:O44"/>
    <mergeCell ref="N38:O38"/>
    <mergeCell ref="N39:O40"/>
    <mergeCell ref="N41:O42"/>
    <mergeCell ref="S45:S46"/>
    <mergeCell ref="N61:O62"/>
    <mergeCell ref="P62:R63"/>
    <mergeCell ref="P52:R52"/>
    <mergeCell ref="P53:R54"/>
    <mergeCell ref="P55:R56"/>
    <mergeCell ref="P45:R46"/>
    <mergeCell ref="P48:R49"/>
    <mergeCell ref="N57:O58"/>
    <mergeCell ref="P57:R58"/>
    <mergeCell ref="N55:O56"/>
    <mergeCell ref="N45:O46"/>
    <mergeCell ref="N47:O48"/>
    <mergeCell ref="N52:O52"/>
    <mergeCell ref="N53:O54"/>
    <mergeCell ref="I36:S36"/>
    <mergeCell ref="I50:S50"/>
    <mergeCell ref="F47:F49"/>
    <mergeCell ref="M39:M40"/>
    <mergeCell ref="M41:M42"/>
    <mergeCell ref="C64:K65"/>
    <mergeCell ref="F52:J52"/>
    <mergeCell ref="F53:J54"/>
    <mergeCell ref="F55:J56"/>
    <mergeCell ref="F57:M58"/>
    <mergeCell ref="K41:L42"/>
    <mergeCell ref="K52:L52"/>
    <mergeCell ref="K53:L54"/>
    <mergeCell ref="K55:L56"/>
    <mergeCell ref="G47:L49"/>
    <mergeCell ref="M64:U65"/>
    <mergeCell ref="S39:S40"/>
    <mergeCell ref="S41:S42"/>
    <mergeCell ref="S53:S54"/>
    <mergeCell ref="S55:S56"/>
    <mergeCell ref="U50:X51"/>
    <mergeCell ref="U52:X53"/>
    <mergeCell ref="U58:X60"/>
    <mergeCell ref="U54:X57"/>
    <mergeCell ref="E66:M68"/>
    <mergeCell ref="E69:M71"/>
    <mergeCell ref="E36:H37"/>
    <mergeCell ref="E50:H51"/>
    <mergeCell ref="C36:D63"/>
    <mergeCell ref="AO38:AP39"/>
    <mergeCell ref="AO40:AP43"/>
    <mergeCell ref="AO44:AP45"/>
    <mergeCell ref="AO46:AP46"/>
    <mergeCell ref="C66:D71"/>
    <mergeCell ref="E52:E63"/>
    <mergeCell ref="E38:E49"/>
    <mergeCell ref="F59:M60"/>
    <mergeCell ref="F61:F63"/>
    <mergeCell ref="G61:L63"/>
    <mergeCell ref="M53:M54"/>
    <mergeCell ref="M55:M56"/>
    <mergeCell ref="K38:L38"/>
    <mergeCell ref="K39:L40"/>
    <mergeCell ref="F38:J38"/>
    <mergeCell ref="F39:J40"/>
    <mergeCell ref="F41:J42"/>
    <mergeCell ref="F43:M44"/>
    <mergeCell ref="F45:M46"/>
    <mergeCell ref="I31:P33"/>
    <mergeCell ref="I34:P35"/>
    <mergeCell ref="T31:AB33"/>
    <mergeCell ref="T34:AB35"/>
    <mergeCell ref="AE31:AF32"/>
    <mergeCell ref="AE34:AF34"/>
    <mergeCell ref="AP33:BA34"/>
    <mergeCell ref="AP35:AQ35"/>
    <mergeCell ref="AR35:AZ35"/>
    <mergeCell ref="Q31:R32"/>
    <mergeCell ref="Q34:R34"/>
    <mergeCell ref="AN31:AO32"/>
    <mergeCell ref="AG31:AM33"/>
    <mergeCell ref="AG34:AM35"/>
    <mergeCell ref="AC31:AD32"/>
    <mergeCell ref="AC34:AD34"/>
    <mergeCell ref="AN34:AO34"/>
    <mergeCell ref="AY22:AZ24"/>
    <mergeCell ref="AR30:AR31"/>
    <mergeCell ref="BA28:BA29"/>
    <mergeCell ref="BA30:BA32"/>
    <mergeCell ref="AV28:AZ29"/>
    <mergeCell ref="AV30:AZ32"/>
    <mergeCell ref="AS18:AU18"/>
    <mergeCell ref="AS20:AU20"/>
    <mergeCell ref="AS17:AU17"/>
    <mergeCell ref="AS19:AU19"/>
    <mergeCell ref="AP21:BA21"/>
    <mergeCell ref="AS22:AS24"/>
    <mergeCell ref="AR23:AR24"/>
    <mergeCell ref="AT22:AX22"/>
    <mergeCell ref="AT23:AX24"/>
    <mergeCell ref="AR17:AR18"/>
    <mergeCell ref="AR19:AR20"/>
    <mergeCell ref="AP17:AQ17"/>
    <mergeCell ref="AP18:AQ18"/>
    <mergeCell ref="AP19:AQ19"/>
    <mergeCell ref="AP20:AQ20"/>
    <mergeCell ref="AV18:AZ18"/>
    <mergeCell ref="AV20:AZ20"/>
    <mergeCell ref="BA25:BA26"/>
    <mergeCell ref="X26:AB26"/>
    <mergeCell ref="AE20:AI20"/>
    <mergeCell ref="AE26:AI26"/>
    <mergeCell ref="AK20:AN20"/>
    <mergeCell ref="AK22:AN23"/>
    <mergeCell ref="AE22:AI23"/>
    <mergeCell ref="AK26:AN26"/>
    <mergeCell ref="AN19:AO19"/>
    <mergeCell ref="AN21:AO21"/>
    <mergeCell ref="AN24:AO25"/>
    <mergeCell ref="AK24:AK25"/>
    <mergeCell ref="S20:V20"/>
    <mergeCell ref="S22:V23"/>
    <mergeCell ref="X20:AB20"/>
    <mergeCell ref="AB19:AD19"/>
    <mergeCell ref="AB21:AD21"/>
    <mergeCell ref="AB24:AD25"/>
    <mergeCell ref="AI19:AJ19"/>
    <mergeCell ref="AI21:AJ21"/>
    <mergeCell ref="AI24:AJ25"/>
    <mergeCell ref="X22:AB23"/>
    <mergeCell ref="AP25:AQ26"/>
    <mergeCell ref="AR25:AZ26"/>
    <mergeCell ref="K19:L19"/>
    <mergeCell ref="K21:L21"/>
    <mergeCell ref="K24:L25"/>
    <mergeCell ref="H20:K20"/>
    <mergeCell ref="H22:K23"/>
    <mergeCell ref="D27:D35"/>
    <mergeCell ref="C27:C35"/>
    <mergeCell ref="AE28:AO30"/>
    <mergeCell ref="E24:G26"/>
    <mergeCell ref="E28:G30"/>
    <mergeCell ref="E31:G33"/>
    <mergeCell ref="H26:K26"/>
    <mergeCell ref="Q19:R19"/>
    <mergeCell ref="Q21:R21"/>
    <mergeCell ref="Q24:R25"/>
    <mergeCell ref="V19:W19"/>
    <mergeCell ref="V21:W21"/>
    <mergeCell ref="V24:W25"/>
    <mergeCell ref="M26:Q26"/>
    <mergeCell ref="S26:V26"/>
    <mergeCell ref="M20:Q20"/>
    <mergeCell ref="M22:Q23"/>
    <mergeCell ref="H17:L18"/>
    <mergeCell ref="M17:R18"/>
    <mergeCell ref="S17:W18"/>
    <mergeCell ref="X17:AD18"/>
    <mergeCell ref="AE17:AJ18"/>
    <mergeCell ref="AK17:AO18"/>
    <mergeCell ref="AP15:AQ15"/>
    <mergeCell ref="AP12:BA14"/>
    <mergeCell ref="AS10:AS11"/>
    <mergeCell ref="BA10:BA11"/>
    <mergeCell ref="AZ10:AZ11"/>
    <mergeCell ref="T9:U10"/>
    <mergeCell ref="T11:U13"/>
    <mergeCell ref="T14:U15"/>
    <mergeCell ref="O9:S10"/>
    <mergeCell ref="O11:S13"/>
    <mergeCell ref="O14:S15"/>
    <mergeCell ref="L14:N15"/>
    <mergeCell ref="L11:N13"/>
    <mergeCell ref="L9:N10"/>
    <mergeCell ref="H9:K10"/>
    <mergeCell ref="H11:K13"/>
    <mergeCell ref="H14:K15"/>
    <mergeCell ref="AN13:AO14"/>
    <mergeCell ref="V9:V10"/>
    <mergeCell ref="V11:V13"/>
    <mergeCell ref="V14:V15"/>
    <mergeCell ref="AB9:AD10"/>
    <mergeCell ref="AB11:AD13"/>
    <mergeCell ref="AB14:AD15"/>
    <mergeCell ref="W9:AA10"/>
    <mergeCell ref="W11:AA13"/>
    <mergeCell ref="W14:AA15"/>
    <mergeCell ref="BB2:BB16"/>
    <mergeCell ref="A3:A20"/>
    <mergeCell ref="B36:B71"/>
    <mergeCell ref="Y38:Z39"/>
    <mergeCell ref="Y40:Z43"/>
    <mergeCell ref="Y44:Z45"/>
    <mergeCell ref="Y46:Z46"/>
    <mergeCell ref="AI38:AI39"/>
    <mergeCell ref="AI40:AI43"/>
    <mergeCell ref="AI44:AI45"/>
    <mergeCell ref="AA44:AH46"/>
    <mergeCell ref="E34:G35"/>
    <mergeCell ref="H28:R30"/>
    <mergeCell ref="S28:AD30"/>
    <mergeCell ref="T36:T49"/>
    <mergeCell ref="T50:T63"/>
    <mergeCell ref="U36:X37"/>
    <mergeCell ref="U38:X39"/>
    <mergeCell ref="U40:X43"/>
    <mergeCell ref="U44:X46"/>
    <mergeCell ref="U47:X49"/>
    <mergeCell ref="E17:G18"/>
    <mergeCell ref="E19:G20"/>
    <mergeCell ref="E21:G23"/>
    <mergeCell ref="E6:AO6"/>
    <mergeCell ref="AP6:BA6"/>
    <mergeCell ref="E16:AO16"/>
    <mergeCell ref="AP16:BA16"/>
    <mergeCell ref="E27:AO27"/>
    <mergeCell ref="AP27:BA27"/>
    <mergeCell ref="E7:G8"/>
    <mergeCell ref="E9:G10"/>
    <mergeCell ref="E11:G13"/>
    <mergeCell ref="E14:G15"/>
    <mergeCell ref="AV8:AY8"/>
    <mergeCell ref="AV10:AY11"/>
    <mergeCell ref="AR15:AX15"/>
    <mergeCell ref="AE15:AM15"/>
    <mergeCell ref="H7:I7"/>
    <mergeCell ref="O7:P7"/>
    <mergeCell ref="J7:N8"/>
    <mergeCell ref="W7:AD8"/>
    <mergeCell ref="Q7:T8"/>
    <mergeCell ref="AE7:AO8"/>
    <mergeCell ref="AN9:AO9"/>
    <mergeCell ref="AE9:AM9"/>
    <mergeCell ref="AE13:AM14"/>
    <mergeCell ref="AE10:AM12"/>
    <mergeCell ref="BD6:BI8"/>
    <mergeCell ref="AL1:AN1"/>
    <mergeCell ref="AO1:AZ1"/>
    <mergeCell ref="B1:Y1"/>
    <mergeCell ref="B3:J3"/>
    <mergeCell ref="B4:J5"/>
    <mergeCell ref="AC5:AD5"/>
    <mergeCell ref="R5:S5"/>
    <mergeCell ref="Z5:AB5"/>
    <mergeCell ref="AM5:AR5"/>
    <mergeCell ref="AU5:AZ5"/>
    <mergeCell ref="K3:S4"/>
    <mergeCell ref="T3:AB4"/>
    <mergeCell ref="AC3:AK4"/>
    <mergeCell ref="AL3:AS3"/>
    <mergeCell ref="AT3:BA3"/>
    <mergeCell ref="AL4:AS4"/>
    <mergeCell ref="AT4:BA4"/>
    <mergeCell ref="L5:Q5"/>
    <mergeCell ref="U5:Y5"/>
    <mergeCell ref="AE5:AJ5"/>
    <mergeCell ref="B6:B35"/>
    <mergeCell ref="C6:D15"/>
    <mergeCell ref="C16:D26"/>
    <mergeCell ref="BH21:BH26"/>
    <mergeCell ref="BH17:BH18"/>
    <mergeCell ref="BH19:BH20"/>
    <mergeCell ref="BD21:BD23"/>
    <mergeCell ref="BD24:BD26"/>
    <mergeCell ref="BE17:BE18"/>
    <mergeCell ref="BE19:BE20"/>
    <mergeCell ref="BE21:BE23"/>
    <mergeCell ref="BE24:BE26"/>
    <mergeCell ref="BF17:BF18"/>
    <mergeCell ref="BF19:BF20"/>
    <mergeCell ref="BF21:BF23"/>
    <mergeCell ref="BF24:BF26"/>
  </mergeCells>
  <phoneticPr fontId="2"/>
  <conditionalFormatting sqref="P38:R46 P48:R49">
    <cfRule type="cellIs" dxfId="1" priority="2" operator="equal">
      <formula>0</formula>
    </cfRule>
  </conditionalFormatting>
  <conditionalFormatting sqref="P52:R60 P62:R63">
    <cfRule type="cellIs" dxfId="0" priority="1" operator="equal">
      <formula>0</formula>
    </cfRule>
  </conditionalFormatting>
  <dataValidations count="13">
    <dataValidation imeMode="off" allowBlank="1" showInputMessage="1" showErrorMessage="1" sqref="H26:K26 H20:K20 T31:AB35 H22:K23"/>
    <dataValidation type="whole" imeMode="off" operator="greaterThanOrEqual" allowBlank="1" showErrorMessage="1" error="負数（マイナスの数）は入れられません。また円未満の端数は入れられません。" sqref="X71:AB71">
      <formula1>0</formula1>
    </dataValidation>
    <dataValidation type="whole" operator="greaterThanOrEqual" allowBlank="1" showErrorMessage="1" error="負数（マイナスの数）は入れられません。また円未満の端数は入れられません。" sqref="Y68:AC68">
      <formula1>0</formula1>
    </dataValidation>
    <dataValidation type="whole" imeMode="off" allowBlank="1" showErrorMessage="1" error="負数は入れられません。また99より大きい数値は入れられません。" sqref="AF68:AH68">
      <formula1>0</formula1>
      <formula2>99</formula2>
    </dataValidation>
    <dataValidation type="whole" allowBlank="1" showInputMessage="1" showErrorMessage="1" error="負数は入れられません。また99より大きい数値は入れられません。" sqref="AD71:AG71">
      <formula1>0</formula1>
      <formula2>99</formula2>
    </dataValidation>
    <dataValidation type="decimal" imeMode="off" operator="greaterThanOrEqual" allowBlank="1" showErrorMessage="1" error="負数（マイナスの数）は入れられません。" sqref="AJ71:AK71 AR71:AS71">
      <formula1>0</formula1>
    </dataValidation>
    <dataValidation type="whole" imeMode="off" allowBlank="1" showErrorMessage="1" error="負数（マイナスの数）は入れられません。１から113の中で選んでください。" sqref="P37:R37 P51:R51">
      <formula1>1</formula1>
      <formula2>113</formula2>
    </dataValidation>
    <dataValidation type="whole" imeMode="off" operator="greaterThanOrEqual" allowBlank="1" showErrorMessage="1" error="負数（マイナスの数）は入れられません。" sqref="U5:Y5 AE5:AJ5">
      <formula1>0</formula1>
    </dataValidation>
    <dataValidation type="whole" imeMode="off" operator="greaterThanOrEqual" allowBlank="1" showErrorMessage="1" error="負数（マイナスの数）は入れられません。また千円未満の端数は入れられません。" sqref="L5:Q5 H9:K15">
      <formula1>0</formula1>
    </dataValidation>
    <dataValidation type="whole" imeMode="off" allowBlank="1" showErrorMessage="1" error="負数（マイナスの数）は入れられません。また⑥より大きい数や千円未満の端数は入れられません。" sqref="O9:S10 O14:S15">
      <formula1>0</formula1>
      <formula2>H9</formula2>
    </dataValidation>
    <dataValidation type="whole" allowBlank="1" showErrorMessage="1" error="負数（マイナスの数）は入れられません。また⑥より大きい数や千円未満の端数は入れられません。" sqref="O11:S13">
      <formula1>0</formula1>
      <formula2>H11</formula2>
    </dataValidation>
    <dataValidation type="whole" imeMode="off" operator="greaterThanOrEqual" allowBlank="1" showErrorMessage="1" error="負数（マイナスの数）は入れられません。また、千円未満の端数は入れられません。" sqref="M20:Q20 M22:Q23 M26:Q26 S20:V20 S22:V23 S26:V26 AE20:AI20 AE22:AI23 AE26:AI26 I34:P35">
      <formula1>0</formula1>
    </dataValidation>
    <dataValidation type="whole" imeMode="off" allowBlank="1" showErrorMessage="1" error="負数（マイナスの数）は入れられません。また⑬より大きい数や千円未満の端数は入れられません。" sqref="X20:AB20 X22:AB23 X26:AB26">
      <formula1>0</formula1>
      <formula2>S20</formula2>
    </dataValidation>
  </dataValidations>
  <hyperlinks>
    <hyperlink ref="B83" r:id="rId1"/>
    <hyperlink ref="B86" r:id="rId2"/>
    <hyperlink ref="B89" r:id="rId3"/>
  </hyperlinks>
  <pageMargins left="0.62" right="0.25" top="0.74803149606299213" bottom="0.74803149606299213" header="0.31496062992125984" footer="0.31496062992125984"/>
  <pageSetup paperSize="9" scale="97" orientation="portrait" blackAndWhite="1" verticalDpi="0" r:id="rId4"/>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4F81BD"/>
  </sheetPr>
  <dimension ref="A1:X62"/>
  <sheetViews>
    <sheetView showGridLines="0" showRowColHeaders="0" zoomScale="130" zoomScaleNormal="130" workbookViewId="0">
      <selection activeCell="B6" sqref="B6:C6"/>
    </sheetView>
  </sheetViews>
  <sheetFormatPr defaultRowHeight="10.5"/>
  <cols>
    <col min="1" max="1" width="2.25" style="97" customWidth="1"/>
    <col min="2" max="2" width="1.125" style="97" customWidth="1"/>
    <col min="3" max="3" width="14.5" style="97" customWidth="1"/>
    <col min="4" max="4" width="1.875" style="97" customWidth="1"/>
    <col min="5" max="5" width="8" style="97" customWidth="1"/>
    <col min="6" max="6" width="2.75" style="97" customWidth="1"/>
    <col min="7" max="7" width="1.875" style="97" customWidth="1"/>
    <col min="8" max="8" width="8" style="97" customWidth="1"/>
    <col min="9" max="9" width="2.75" style="97" customWidth="1"/>
    <col min="10" max="10" width="2.125" style="97" customWidth="1"/>
    <col min="11" max="11" width="3" style="97" customWidth="1"/>
    <col min="12" max="12" width="15.375" style="97" customWidth="1"/>
    <col min="13" max="13" width="1.875" style="97" customWidth="1"/>
    <col min="14" max="14" width="2.75" style="97" customWidth="1"/>
    <col min="15" max="15" width="5.25" style="97" customWidth="1"/>
    <col min="16" max="16" width="2.75" style="97" customWidth="1"/>
    <col min="17" max="17" width="1.875" style="97" customWidth="1"/>
    <col min="18" max="18" width="8" style="97" customWidth="1"/>
    <col min="19" max="19" width="2.75" style="97" customWidth="1"/>
    <col min="20" max="20" width="2.125" style="97" customWidth="1"/>
    <col min="21" max="21" width="3" style="97" customWidth="1"/>
    <col min="22" max="22" width="2" style="97" customWidth="1"/>
    <col min="23" max="23" width="4.125" style="97" customWidth="1"/>
    <col min="24" max="24" width="31.5" style="97" customWidth="1"/>
    <col min="25" max="16384" width="9" style="97"/>
  </cols>
  <sheetData>
    <row r="1" spans="1:22" ht="14.25" customHeight="1">
      <c r="B1" s="610" t="s">
        <v>615</v>
      </c>
      <c r="C1" s="610"/>
      <c r="D1" s="610"/>
      <c r="E1" s="610"/>
      <c r="F1" s="610"/>
      <c r="G1" s="610"/>
      <c r="H1" s="610"/>
      <c r="I1" s="610"/>
      <c r="J1" s="610"/>
      <c r="K1" s="610"/>
      <c r="L1" s="610"/>
      <c r="M1" s="431" t="s">
        <v>291</v>
      </c>
      <c r="N1" s="431"/>
      <c r="O1" s="489" t="str">
        <f>IF('１表の１'!D4="","",'１表の１'!D4)</f>
        <v/>
      </c>
      <c r="P1" s="489"/>
      <c r="Q1" s="489"/>
      <c r="R1" s="489"/>
      <c r="S1" s="489"/>
      <c r="T1" s="489"/>
    </row>
    <row r="2" spans="1:22" ht="6.75" customHeight="1">
      <c r="V2" s="434" t="s">
        <v>283</v>
      </c>
    </row>
    <row r="3" spans="1:22" ht="31.5" customHeight="1">
      <c r="A3" s="611" t="s">
        <v>614</v>
      </c>
      <c r="B3" s="619" t="s">
        <v>642</v>
      </c>
      <c r="C3" s="619"/>
      <c r="D3" s="619"/>
      <c r="E3" s="619"/>
      <c r="F3" s="619"/>
      <c r="G3" s="619"/>
      <c r="H3" s="620"/>
      <c r="I3" s="620"/>
      <c r="J3" s="620"/>
      <c r="K3" s="620"/>
      <c r="L3" s="620"/>
      <c r="M3" s="620"/>
      <c r="N3" s="620"/>
      <c r="O3" s="620"/>
      <c r="P3" s="620"/>
      <c r="Q3" s="620"/>
      <c r="R3" s="620"/>
      <c r="S3" s="620"/>
      <c r="T3" s="620"/>
      <c r="U3" s="620"/>
      <c r="V3" s="434"/>
    </row>
    <row r="4" spans="1:22" ht="29.25" customHeight="1">
      <c r="A4" s="611"/>
      <c r="B4" s="612" t="s">
        <v>616</v>
      </c>
      <c r="C4" s="612"/>
      <c r="D4" s="612"/>
      <c r="E4" s="612"/>
      <c r="F4" s="612"/>
      <c r="G4" s="612"/>
      <c r="H4" s="612"/>
      <c r="I4" s="612"/>
      <c r="J4" s="612"/>
      <c r="K4" s="612"/>
      <c r="L4" s="612" t="s">
        <v>617</v>
      </c>
      <c r="M4" s="612"/>
      <c r="N4" s="612"/>
      <c r="O4" s="612"/>
      <c r="P4" s="612"/>
      <c r="Q4" s="612"/>
      <c r="R4" s="612"/>
      <c r="S4" s="612"/>
      <c r="T4" s="612"/>
      <c r="U4" s="612"/>
      <c r="V4" s="434"/>
    </row>
    <row r="5" spans="1:22" ht="29.25" customHeight="1">
      <c r="A5" s="611"/>
      <c r="B5" s="475" t="s">
        <v>618</v>
      </c>
      <c r="C5" s="475"/>
      <c r="D5" s="408" t="s">
        <v>81</v>
      </c>
      <c r="E5" s="408"/>
      <c r="F5" s="408"/>
      <c r="G5" s="494" t="s">
        <v>272</v>
      </c>
      <c r="H5" s="494"/>
      <c r="I5" s="494"/>
      <c r="J5" s="408" t="s">
        <v>273</v>
      </c>
      <c r="K5" s="408"/>
      <c r="L5" s="101" t="s">
        <v>271</v>
      </c>
      <c r="M5" s="408" t="s">
        <v>81</v>
      </c>
      <c r="N5" s="408"/>
      <c r="O5" s="408"/>
      <c r="P5" s="408"/>
      <c r="Q5" s="494" t="s">
        <v>272</v>
      </c>
      <c r="R5" s="494"/>
      <c r="S5" s="494"/>
      <c r="T5" s="408" t="s">
        <v>273</v>
      </c>
      <c r="U5" s="408"/>
      <c r="V5" s="434"/>
    </row>
    <row r="6" spans="1:22" ht="31.5" customHeight="1">
      <c r="A6" s="611"/>
      <c r="B6" s="609"/>
      <c r="C6" s="609"/>
      <c r="D6" s="555"/>
      <c r="E6" s="555"/>
      <c r="F6" s="95" t="s">
        <v>19</v>
      </c>
      <c r="G6" s="555"/>
      <c r="H6" s="555"/>
      <c r="I6" s="95" t="s">
        <v>19</v>
      </c>
      <c r="J6" s="613"/>
      <c r="K6" s="613"/>
      <c r="L6" s="265"/>
      <c r="M6" s="555"/>
      <c r="N6" s="555"/>
      <c r="O6" s="555"/>
      <c r="P6" s="95" t="s">
        <v>19</v>
      </c>
      <c r="Q6" s="555"/>
      <c r="R6" s="555"/>
      <c r="S6" s="95" t="s">
        <v>19</v>
      </c>
      <c r="T6" s="613"/>
      <c r="U6" s="613"/>
      <c r="V6" s="434"/>
    </row>
    <row r="7" spans="1:22" ht="24" customHeight="1">
      <c r="A7" s="611"/>
      <c r="B7" s="609"/>
      <c r="C7" s="609"/>
      <c r="D7" s="555"/>
      <c r="E7" s="555"/>
      <c r="G7" s="555"/>
      <c r="H7" s="555"/>
      <c r="J7" s="613"/>
      <c r="K7" s="613"/>
      <c r="L7" s="265"/>
      <c r="M7" s="555"/>
      <c r="N7" s="555"/>
      <c r="O7" s="555"/>
      <c r="Q7" s="555"/>
      <c r="R7" s="555"/>
      <c r="T7" s="613"/>
      <c r="U7" s="613"/>
      <c r="V7" s="434"/>
    </row>
    <row r="8" spans="1:22" ht="24" customHeight="1">
      <c r="A8" s="611"/>
      <c r="B8" s="609"/>
      <c r="C8" s="609"/>
      <c r="D8" s="555"/>
      <c r="E8" s="555"/>
      <c r="G8" s="555"/>
      <c r="H8" s="555"/>
      <c r="J8" s="613"/>
      <c r="K8" s="613"/>
      <c r="L8" s="265"/>
      <c r="M8" s="555"/>
      <c r="N8" s="555"/>
      <c r="O8" s="555"/>
      <c r="Q8" s="555"/>
      <c r="R8" s="555"/>
      <c r="T8" s="613"/>
      <c r="U8" s="613"/>
      <c r="V8" s="434"/>
    </row>
    <row r="9" spans="1:22" ht="24" customHeight="1">
      <c r="A9" s="611"/>
      <c r="B9" s="609"/>
      <c r="C9" s="609"/>
      <c r="D9" s="555"/>
      <c r="E9" s="555"/>
      <c r="G9" s="555"/>
      <c r="H9" s="555"/>
      <c r="J9" s="613"/>
      <c r="K9" s="613"/>
      <c r="L9" s="265"/>
      <c r="M9" s="555"/>
      <c r="N9" s="555"/>
      <c r="O9" s="555"/>
      <c r="Q9" s="555"/>
      <c r="R9" s="555"/>
      <c r="T9" s="613"/>
      <c r="U9" s="613"/>
      <c r="V9" s="434"/>
    </row>
    <row r="10" spans="1:22" ht="24" customHeight="1">
      <c r="A10" s="611"/>
      <c r="B10" s="609"/>
      <c r="C10" s="609"/>
      <c r="D10" s="555"/>
      <c r="E10" s="555"/>
      <c r="G10" s="555"/>
      <c r="H10" s="555"/>
      <c r="J10" s="613"/>
      <c r="K10" s="613"/>
      <c r="L10" s="265"/>
      <c r="M10" s="555"/>
      <c r="N10" s="555"/>
      <c r="O10" s="555"/>
      <c r="Q10" s="555"/>
      <c r="R10" s="555"/>
      <c r="T10" s="613"/>
      <c r="U10" s="613"/>
    </row>
    <row r="11" spans="1:22" ht="24" customHeight="1">
      <c r="A11" s="611"/>
      <c r="B11" s="609"/>
      <c r="C11" s="609"/>
      <c r="D11" s="555"/>
      <c r="E11" s="555"/>
      <c r="G11" s="555"/>
      <c r="H11" s="555"/>
      <c r="J11" s="613"/>
      <c r="K11" s="613"/>
      <c r="L11" s="265"/>
      <c r="M11" s="555"/>
      <c r="N11" s="555"/>
      <c r="O11" s="555"/>
      <c r="Q11" s="555"/>
      <c r="R11" s="555"/>
      <c r="T11" s="613"/>
      <c r="U11" s="613"/>
    </row>
    <row r="12" spans="1:22" ht="24" customHeight="1">
      <c r="A12" s="611"/>
      <c r="B12" s="609"/>
      <c r="C12" s="609"/>
      <c r="D12" s="555"/>
      <c r="E12" s="555"/>
      <c r="G12" s="555"/>
      <c r="H12" s="555"/>
      <c r="J12" s="613"/>
      <c r="K12" s="613"/>
      <c r="L12" s="265"/>
      <c r="M12" s="555"/>
      <c r="N12" s="555"/>
      <c r="O12" s="555"/>
      <c r="Q12" s="555"/>
      <c r="R12" s="555"/>
      <c r="T12" s="613"/>
      <c r="U12" s="613"/>
    </row>
    <row r="13" spans="1:22" ht="24" customHeight="1">
      <c r="B13" s="609"/>
      <c r="C13" s="609"/>
      <c r="D13" s="555"/>
      <c r="E13" s="555"/>
      <c r="G13" s="555"/>
      <c r="H13" s="555"/>
      <c r="J13" s="613"/>
      <c r="K13" s="613"/>
      <c r="L13" s="265"/>
      <c r="M13" s="555"/>
      <c r="N13" s="555"/>
      <c r="O13" s="555"/>
      <c r="Q13" s="555"/>
      <c r="R13" s="555"/>
      <c r="T13" s="613"/>
      <c r="U13" s="613"/>
    </row>
    <row r="14" spans="1:22" ht="24" customHeight="1">
      <c r="B14" s="609"/>
      <c r="C14" s="609"/>
      <c r="D14" s="555"/>
      <c r="E14" s="555"/>
      <c r="G14" s="555"/>
      <c r="H14" s="555"/>
      <c r="J14" s="613"/>
      <c r="K14" s="613"/>
      <c r="L14" s="265"/>
      <c r="M14" s="555"/>
      <c r="N14" s="555"/>
      <c r="O14" s="555"/>
      <c r="Q14" s="555"/>
      <c r="R14" s="555"/>
      <c r="T14" s="613"/>
      <c r="U14" s="613"/>
    </row>
    <row r="15" spans="1:22" ht="24" customHeight="1">
      <c r="B15" s="609"/>
      <c r="C15" s="609"/>
      <c r="D15" s="555"/>
      <c r="E15" s="555"/>
      <c r="G15" s="555"/>
      <c r="H15" s="555"/>
      <c r="J15" s="613"/>
      <c r="K15" s="613"/>
      <c r="L15" s="265"/>
      <c r="M15" s="555"/>
      <c r="N15" s="555"/>
      <c r="O15" s="555"/>
      <c r="Q15" s="555"/>
      <c r="R15" s="555"/>
      <c r="T15" s="613"/>
      <c r="U15" s="613"/>
    </row>
    <row r="16" spans="1:22" ht="24" customHeight="1">
      <c r="B16" s="609"/>
      <c r="C16" s="609"/>
      <c r="D16" s="555"/>
      <c r="E16" s="555"/>
      <c r="G16" s="555"/>
      <c r="H16" s="555"/>
      <c r="J16" s="613"/>
      <c r="K16" s="613"/>
      <c r="L16" s="265"/>
      <c r="M16" s="555"/>
      <c r="N16" s="555"/>
      <c r="O16" s="555"/>
      <c r="Q16" s="555"/>
      <c r="R16" s="555"/>
      <c r="T16" s="613"/>
      <c r="U16" s="613"/>
    </row>
    <row r="17" spans="2:24" ht="24" customHeight="1">
      <c r="B17" s="609"/>
      <c r="C17" s="609"/>
      <c r="D17" s="555"/>
      <c r="E17" s="555"/>
      <c r="G17" s="555"/>
      <c r="H17" s="555"/>
      <c r="J17" s="613"/>
      <c r="K17" s="613"/>
      <c r="L17" s="265"/>
      <c r="M17" s="555"/>
      <c r="N17" s="555"/>
      <c r="O17" s="555"/>
      <c r="Q17" s="555"/>
      <c r="R17" s="555"/>
      <c r="T17" s="613"/>
      <c r="U17" s="613"/>
    </row>
    <row r="18" spans="2:24" ht="24" customHeight="1">
      <c r="B18" s="609"/>
      <c r="C18" s="609"/>
      <c r="D18" s="555"/>
      <c r="E18" s="555"/>
      <c r="G18" s="555"/>
      <c r="H18" s="555"/>
      <c r="J18" s="613"/>
      <c r="K18" s="613"/>
      <c r="L18" s="265"/>
      <c r="M18" s="555"/>
      <c r="N18" s="555"/>
      <c r="O18" s="555"/>
      <c r="Q18" s="555"/>
      <c r="R18" s="555"/>
      <c r="T18" s="613"/>
      <c r="U18" s="613"/>
    </row>
    <row r="19" spans="2:24" ht="24" customHeight="1">
      <c r="B19" s="609"/>
      <c r="C19" s="609"/>
      <c r="D19" s="555"/>
      <c r="E19" s="555"/>
      <c r="G19" s="555"/>
      <c r="H19" s="555"/>
      <c r="J19" s="613"/>
      <c r="K19" s="613"/>
      <c r="L19" s="265"/>
      <c r="M19" s="555"/>
      <c r="N19" s="555"/>
      <c r="O19" s="555"/>
      <c r="Q19" s="555"/>
      <c r="R19" s="555"/>
      <c r="T19" s="613"/>
      <c r="U19" s="613"/>
    </row>
    <row r="20" spans="2:24" ht="24" customHeight="1">
      <c r="B20" s="609"/>
      <c r="C20" s="609"/>
      <c r="D20" s="555"/>
      <c r="E20" s="555"/>
      <c r="G20" s="555"/>
      <c r="H20" s="555"/>
      <c r="J20" s="613"/>
      <c r="K20" s="613"/>
      <c r="L20" s="265"/>
      <c r="M20" s="555"/>
      <c r="N20" s="555"/>
      <c r="O20" s="555"/>
      <c r="Q20" s="555"/>
      <c r="R20" s="555"/>
      <c r="T20" s="613"/>
      <c r="U20" s="613"/>
    </row>
    <row r="21" spans="2:24" ht="24" customHeight="1">
      <c r="B21" s="609"/>
      <c r="C21" s="609"/>
      <c r="D21" s="555"/>
      <c r="E21" s="555"/>
      <c r="G21" s="555"/>
      <c r="H21" s="555"/>
      <c r="J21" s="613"/>
      <c r="K21" s="613"/>
      <c r="L21" s="265"/>
      <c r="M21" s="555"/>
      <c r="N21" s="555"/>
      <c r="O21" s="555"/>
      <c r="Q21" s="555"/>
      <c r="R21" s="555"/>
      <c r="T21" s="613"/>
      <c r="U21" s="613"/>
    </row>
    <row r="22" spans="2:24" ht="24" customHeight="1">
      <c r="B22" s="609"/>
      <c r="C22" s="609"/>
      <c r="D22" s="555"/>
      <c r="E22" s="555"/>
      <c r="G22" s="555"/>
      <c r="H22" s="555"/>
      <c r="J22" s="613"/>
      <c r="K22" s="613"/>
      <c r="L22" s="265"/>
      <c r="M22" s="555"/>
      <c r="N22" s="555"/>
      <c r="O22" s="555"/>
      <c r="Q22" s="555"/>
      <c r="R22" s="555"/>
      <c r="T22" s="613"/>
      <c r="U22" s="613"/>
    </row>
    <row r="23" spans="2:24" ht="24" customHeight="1">
      <c r="B23" s="609"/>
      <c r="C23" s="609"/>
      <c r="D23" s="555"/>
      <c r="E23" s="555"/>
      <c r="G23" s="555"/>
      <c r="H23" s="555"/>
      <c r="J23" s="613"/>
      <c r="K23" s="613"/>
      <c r="L23" s="265"/>
      <c r="M23" s="555"/>
      <c r="N23" s="555"/>
      <c r="O23" s="555"/>
      <c r="Q23" s="555"/>
      <c r="R23" s="555"/>
      <c r="T23" s="613"/>
      <c r="U23" s="613"/>
    </row>
    <row r="24" spans="2:24" ht="24" customHeight="1">
      <c r="B24" s="609"/>
      <c r="C24" s="609"/>
      <c r="D24" s="555"/>
      <c r="E24" s="555"/>
      <c r="G24" s="555"/>
      <c r="H24" s="555"/>
      <c r="J24" s="613"/>
      <c r="K24" s="613"/>
      <c r="L24" s="265"/>
      <c r="M24" s="555"/>
      <c r="N24" s="555"/>
      <c r="O24" s="555"/>
      <c r="Q24" s="555"/>
      <c r="R24" s="555"/>
      <c r="T24" s="613"/>
      <c r="U24" s="613"/>
    </row>
    <row r="25" spans="2:24" ht="31.5" customHeight="1">
      <c r="B25" s="475" t="s">
        <v>619</v>
      </c>
      <c r="C25" s="475"/>
      <c r="D25" s="118" t="s">
        <v>14</v>
      </c>
      <c r="E25" s="121" t="str">
        <f>IF(SUM(D6:E24)=0,"",SUM(D6:E24))</f>
        <v/>
      </c>
      <c r="G25" s="118" t="s">
        <v>10</v>
      </c>
      <c r="H25" s="157" t="str">
        <f>IF(SUM(G6:H24)=0,"",SUM(G6:H24))</f>
        <v/>
      </c>
      <c r="J25" s="408"/>
      <c r="K25" s="408"/>
      <c r="L25" s="101" t="s">
        <v>620</v>
      </c>
      <c r="M25" s="118" t="s">
        <v>12</v>
      </c>
      <c r="N25" s="586" t="str">
        <f>IF(SUM(M6:O24)=0,"",SUM(M6:O24))</f>
        <v/>
      </c>
      <c r="O25" s="473">
        <f t="shared" ref="O25" si="0">SUM(N6:O24)</f>
        <v>0</v>
      </c>
      <c r="Q25" s="118" t="s">
        <v>606</v>
      </c>
      <c r="R25" s="260" t="str">
        <f>IF(SUM(Q6:R24)=0,"",SUM(Q6:R24))</f>
        <v/>
      </c>
      <c r="T25" s="408"/>
      <c r="U25" s="408"/>
    </row>
    <row r="26" spans="2:24" ht="31.5" customHeight="1">
      <c r="C26" s="97" t="s">
        <v>621</v>
      </c>
      <c r="D26" s="119" t="s">
        <v>607</v>
      </c>
      <c r="E26" s="110"/>
      <c r="G26" s="119" t="s">
        <v>610</v>
      </c>
      <c r="H26" s="110"/>
      <c r="J26" s="408"/>
      <c r="K26" s="408"/>
      <c r="L26" s="616"/>
      <c r="M26" s="616"/>
      <c r="N26" s="616"/>
      <c r="O26" s="616"/>
      <c r="P26" s="616"/>
      <c r="Q26" s="616"/>
      <c r="R26" s="616"/>
      <c r="S26" s="616"/>
      <c r="T26" s="616"/>
      <c r="U26" s="616"/>
    </row>
    <row r="27" spans="2:24" ht="31.5" customHeight="1">
      <c r="C27" s="97" t="s">
        <v>622</v>
      </c>
      <c r="D27" s="119" t="s">
        <v>608</v>
      </c>
      <c r="E27" s="110"/>
      <c r="G27" s="616"/>
      <c r="H27" s="616"/>
      <c r="I27" s="616"/>
      <c r="J27" s="408"/>
      <c r="K27" s="408"/>
      <c r="L27" s="616"/>
      <c r="M27" s="616"/>
      <c r="N27" s="616"/>
      <c r="O27" s="616"/>
      <c r="P27" s="616"/>
      <c r="Q27" s="616"/>
      <c r="R27" s="616"/>
      <c r="S27" s="616"/>
      <c r="T27" s="616"/>
      <c r="U27" s="616"/>
    </row>
    <row r="28" spans="2:24" ht="31.5" customHeight="1">
      <c r="C28" s="98" t="s">
        <v>623</v>
      </c>
      <c r="D28" s="119" t="s">
        <v>609</v>
      </c>
      <c r="E28" s="110"/>
      <c r="G28" s="119" t="s">
        <v>611</v>
      </c>
      <c r="H28" s="110"/>
      <c r="J28" s="408"/>
      <c r="K28" s="408"/>
      <c r="L28" s="616"/>
      <c r="M28" s="616"/>
      <c r="N28" s="616"/>
      <c r="O28" s="616"/>
      <c r="P28" s="616"/>
      <c r="Q28" s="616"/>
      <c r="R28" s="616"/>
      <c r="S28" s="616"/>
      <c r="T28" s="616"/>
      <c r="U28" s="616"/>
    </row>
    <row r="29" spans="2:24" ht="31.5" customHeight="1">
      <c r="B29" s="398" t="s">
        <v>624</v>
      </c>
      <c r="C29" s="398"/>
      <c r="D29" s="398"/>
      <c r="E29" s="398"/>
      <c r="F29" s="398"/>
      <c r="G29" s="398"/>
      <c r="H29" s="398"/>
      <c r="I29" s="398"/>
      <c r="J29" s="398"/>
      <c r="K29" s="398"/>
      <c r="L29" s="398" t="s">
        <v>625</v>
      </c>
      <c r="M29" s="398"/>
      <c r="N29" s="398"/>
      <c r="O29" s="398"/>
      <c r="P29" s="398"/>
      <c r="Q29" s="398"/>
      <c r="R29" s="398"/>
      <c r="S29" s="398"/>
      <c r="T29" s="398"/>
      <c r="U29" s="398"/>
    </row>
    <row r="30" spans="2:24" ht="15.75" customHeight="1">
      <c r="B30" s="437" t="s">
        <v>626</v>
      </c>
      <c r="C30" s="437"/>
      <c r="D30" s="437"/>
      <c r="E30" s="437"/>
      <c r="F30" s="437"/>
      <c r="G30" s="96" t="s">
        <v>11</v>
      </c>
      <c r="H30" s="615" t="str">
        <f>IF(OR(E25="",H25="",N25="",R25=""),"",E25-N25)</f>
        <v/>
      </c>
      <c r="I30" s="615"/>
      <c r="J30" s="615"/>
      <c r="K30" s="104" t="s">
        <v>613</v>
      </c>
      <c r="L30" s="437" t="s">
        <v>630</v>
      </c>
      <c r="M30" s="437"/>
      <c r="N30" s="437"/>
      <c r="O30" s="437"/>
      <c r="P30" s="437"/>
      <c r="Q30" s="96" t="s">
        <v>40</v>
      </c>
      <c r="R30" s="615" t="str">
        <f>IF(OR(E25="",H25="",N25="",R25=""),"",H30-H36)</f>
        <v/>
      </c>
      <c r="S30" s="615"/>
      <c r="T30" s="615"/>
      <c r="U30" s="104" t="s">
        <v>613</v>
      </c>
    </row>
    <row r="31" spans="2:24" ht="15.75" customHeight="1">
      <c r="B31" s="520" t="s">
        <v>85</v>
      </c>
      <c r="C31" s="520"/>
      <c r="D31" s="520"/>
      <c r="E31" s="520"/>
      <c r="F31" s="520"/>
      <c r="G31" s="96"/>
      <c r="H31" s="615"/>
      <c r="I31" s="615"/>
      <c r="J31" s="615"/>
      <c r="L31" s="99" t="s">
        <v>638</v>
      </c>
      <c r="M31" s="520" t="s">
        <v>637</v>
      </c>
      <c r="N31" s="520"/>
      <c r="O31" s="520"/>
      <c r="P31" s="520"/>
      <c r="Q31" s="96"/>
      <c r="R31" s="615"/>
      <c r="S31" s="615"/>
      <c r="T31" s="615"/>
    </row>
    <row r="32" spans="2:24" ht="15.75" customHeight="1">
      <c r="B32" s="437" t="s">
        <v>627</v>
      </c>
      <c r="C32" s="437"/>
      <c r="D32" s="437"/>
      <c r="E32" s="437"/>
      <c r="F32" s="437"/>
      <c r="G32" s="96" t="s">
        <v>13</v>
      </c>
      <c r="H32" s="490" t="str">
        <f>IF(OR(E25="",H25="",N25="",R25=""),"",IF(H25+E28-H28-R25&lt;0,0,H25+E28-H28-R25))</f>
        <v/>
      </c>
      <c r="I32" s="490"/>
      <c r="J32" s="490"/>
      <c r="K32" s="104" t="s">
        <v>613</v>
      </c>
      <c r="L32" s="437" t="s">
        <v>631</v>
      </c>
      <c r="M32" s="437"/>
      <c r="N32" s="437"/>
      <c r="O32" s="437"/>
      <c r="P32" s="437"/>
      <c r="Q32" s="96" t="s">
        <v>41</v>
      </c>
      <c r="R32" s="614">
        <f>'１表の１'!I33-'１表の１'!H27</f>
        <v>0</v>
      </c>
      <c r="S32" s="614"/>
      <c r="T32" s="614"/>
      <c r="U32" s="104" t="s">
        <v>4</v>
      </c>
      <c r="X32" s="618" t="s">
        <v>1172</v>
      </c>
    </row>
    <row r="33" spans="2:24" ht="15.75" customHeight="1">
      <c r="B33" s="520" t="s">
        <v>633</v>
      </c>
      <c r="C33" s="520"/>
      <c r="D33" s="520"/>
      <c r="E33" s="520"/>
      <c r="F33" s="520"/>
      <c r="G33" s="96"/>
      <c r="H33" s="490"/>
      <c r="I33" s="490"/>
      <c r="J33" s="490"/>
      <c r="L33" s="520" t="s">
        <v>636</v>
      </c>
      <c r="M33" s="520"/>
      <c r="N33" s="520"/>
      <c r="O33" s="520"/>
      <c r="P33" s="520"/>
      <c r="Q33" s="96"/>
      <c r="R33" s="614"/>
      <c r="S33" s="614"/>
      <c r="T33" s="614"/>
      <c r="X33" s="618"/>
    </row>
    <row r="34" spans="2:24" ht="15.75" customHeight="1">
      <c r="B34" s="437" t="s">
        <v>628</v>
      </c>
      <c r="C34" s="437"/>
      <c r="D34" s="437"/>
      <c r="E34" s="437"/>
      <c r="F34" s="437"/>
      <c r="G34" s="96" t="s">
        <v>37</v>
      </c>
      <c r="H34" s="490" t="str">
        <f>IF(OR(E25="",H25="",N25="",R25=""),"",IF(H30-H32&lt;0,0,H30-H32))</f>
        <v/>
      </c>
      <c r="I34" s="490"/>
      <c r="J34" s="490"/>
      <c r="K34" s="104" t="s">
        <v>613</v>
      </c>
      <c r="L34" s="437" t="s">
        <v>632</v>
      </c>
      <c r="M34" s="437"/>
      <c r="N34" s="437"/>
      <c r="O34" s="437"/>
      <c r="P34" s="437"/>
      <c r="Q34" s="96" t="s">
        <v>42</v>
      </c>
      <c r="R34" s="490" t="str">
        <f>IF(OR(E25="",H25="",N25="",R25="",'１表の１'!I33=""),"",IF(R30&lt;0,0,ROUNDDOWN(R30*1000/R32,0)))</f>
        <v/>
      </c>
      <c r="S34" s="490"/>
      <c r="T34" s="490"/>
      <c r="U34" s="104" t="s">
        <v>556</v>
      </c>
    </row>
    <row r="35" spans="2:24" ht="15.75" customHeight="1">
      <c r="B35" s="520" t="s">
        <v>634</v>
      </c>
      <c r="C35" s="520"/>
      <c r="D35" s="520"/>
      <c r="E35" s="520"/>
      <c r="F35" s="520"/>
      <c r="G35" s="96"/>
      <c r="H35" s="490"/>
      <c r="I35" s="490"/>
      <c r="J35" s="490"/>
      <c r="L35" s="99" t="s">
        <v>638</v>
      </c>
      <c r="M35" s="520" t="s">
        <v>639</v>
      </c>
      <c r="N35" s="520"/>
      <c r="O35" s="520"/>
      <c r="P35" s="520"/>
      <c r="Q35" s="96"/>
      <c r="R35" s="490"/>
      <c r="S35" s="490"/>
      <c r="T35" s="490"/>
    </row>
    <row r="36" spans="2:24" ht="15.75" customHeight="1">
      <c r="B36" s="437" t="s">
        <v>629</v>
      </c>
      <c r="C36" s="437"/>
      <c r="D36" s="437"/>
      <c r="E36" s="437"/>
      <c r="F36" s="437"/>
      <c r="G36" s="96" t="s">
        <v>38</v>
      </c>
      <c r="H36" s="490" t="str">
        <f>IF(OR(E25="",H25="",N25="",R25=""),"",ROUNDDOWN(H34*0.37,0))</f>
        <v/>
      </c>
      <c r="I36" s="490"/>
      <c r="J36" s="490"/>
      <c r="K36" s="104" t="s">
        <v>613</v>
      </c>
      <c r="L36" s="437" t="s">
        <v>641</v>
      </c>
      <c r="M36" s="437"/>
      <c r="N36" s="437"/>
      <c r="O36" s="437"/>
      <c r="P36" s="437"/>
      <c r="Q36" s="96" t="s">
        <v>612</v>
      </c>
      <c r="R36" s="490" t="str">
        <f>IF(OR(E25="",H25="",N25="",R25="",'１表の１'!I33="",'１表の１'!L29=""),"",IF('１表の１'!O30&lt;=50,ROUNDDOWN(R34*0.8,0),""))</f>
        <v/>
      </c>
      <c r="S36" s="490"/>
      <c r="T36" s="490"/>
      <c r="U36" s="104" t="s">
        <v>556</v>
      </c>
      <c r="W36" s="270"/>
      <c r="X36" s="617" t="s">
        <v>1180</v>
      </c>
    </row>
    <row r="37" spans="2:24" ht="15.75" customHeight="1">
      <c r="B37" s="520" t="s">
        <v>635</v>
      </c>
      <c r="C37" s="520"/>
      <c r="D37" s="520"/>
      <c r="E37" s="520"/>
      <c r="F37" s="520"/>
      <c r="G37" s="96"/>
      <c r="H37" s="490"/>
      <c r="I37" s="490"/>
      <c r="J37" s="490"/>
      <c r="L37" s="120" t="s">
        <v>1169</v>
      </c>
      <c r="M37" s="520" t="s">
        <v>640</v>
      </c>
      <c r="N37" s="520"/>
      <c r="O37" s="520"/>
      <c r="P37" s="520"/>
      <c r="R37" s="490"/>
      <c r="S37" s="490"/>
      <c r="T37" s="490"/>
      <c r="X37" s="617"/>
    </row>
    <row r="38" spans="2:24" ht="13.5" customHeight="1"/>
    <row r="39" spans="2:24" ht="11.25" customHeight="1">
      <c r="C39" s="296" t="s">
        <v>1173</v>
      </c>
    </row>
    <row r="40" spans="2:24" ht="11.25" customHeight="1">
      <c r="C40" s="296" t="s">
        <v>1209</v>
      </c>
    </row>
    <row r="41" spans="2:24" ht="11.25" customHeight="1">
      <c r="C41" s="255" t="s">
        <v>1189</v>
      </c>
    </row>
    <row r="42" spans="2:24" ht="12" customHeight="1"/>
    <row r="43" spans="2:24" ht="13.5" customHeight="1">
      <c r="C43" s="302" t="s">
        <v>1225</v>
      </c>
    </row>
    <row r="44" spans="2:24" ht="13.5" customHeight="1">
      <c r="C44" s="297" t="s">
        <v>1218</v>
      </c>
    </row>
    <row r="45" spans="2:24" ht="13.5" customHeight="1">
      <c r="C45" s="295" t="s">
        <v>1216</v>
      </c>
    </row>
    <row r="46" spans="2:24" ht="13.5" customHeight="1">
      <c r="C46" s="295" t="s">
        <v>1220</v>
      </c>
    </row>
    <row r="47" spans="2:24" s="292" customFormat="1" ht="4.5" customHeight="1"/>
    <row r="48" spans="2:24" ht="13.5" customHeight="1">
      <c r="C48" s="297" t="s">
        <v>1226</v>
      </c>
    </row>
    <row r="49" spans="3:3" s="292" customFormat="1" ht="4.5" customHeight="1"/>
    <row r="50" spans="3:3" ht="13.5" customHeight="1">
      <c r="C50" s="297" t="s">
        <v>1219</v>
      </c>
    </row>
    <row r="51" spans="3:3" ht="13.5" customHeight="1">
      <c r="C51" s="295" t="s">
        <v>1227</v>
      </c>
    </row>
    <row r="52" spans="3:3" ht="13.5" customHeight="1">
      <c r="C52" s="295" t="s">
        <v>1217</v>
      </c>
    </row>
    <row r="53" spans="3:3" s="292" customFormat="1" ht="4.5" customHeight="1"/>
    <row r="54" spans="3:3" ht="13.5" customHeight="1">
      <c r="C54" s="297" t="s">
        <v>1221</v>
      </c>
    </row>
    <row r="55" spans="3:3" ht="13.5" customHeight="1">
      <c r="C55" s="295" t="s">
        <v>1229</v>
      </c>
    </row>
    <row r="56" spans="3:3" ht="13.5" customHeight="1">
      <c r="C56" s="295" t="s">
        <v>1228</v>
      </c>
    </row>
    <row r="57" spans="3:3" ht="13.5" customHeight="1">
      <c r="C57" s="295" t="s">
        <v>1222</v>
      </c>
    </row>
    <row r="58" spans="3:3" ht="4.5" customHeight="1"/>
    <row r="59" spans="3:3" ht="13.5" customHeight="1">
      <c r="C59" s="297" t="s">
        <v>1223</v>
      </c>
    </row>
    <row r="60" spans="3:3" ht="13.5" customHeight="1">
      <c r="C60" s="295" t="s">
        <v>1224</v>
      </c>
    </row>
    <row r="61" spans="3:3" ht="13.5" customHeight="1">
      <c r="C61" s="293"/>
    </row>
    <row r="62" spans="3:3" ht="13.5" customHeight="1"/>
  </sheetData>
  <sheetProtection algorithmName="SHA-512" hashValue="TzqeLb3/ouP2+MiufbRm4IBixVuejdtlC7Q1o9aXRB+Op1nfHM8zBKZBkT95Aq5v1WE6xFMhiFVm4u4/DQiU1Q==" saltValue="pZrAQvIoz9iIsO8CZ86oVg==" spinCount="100000" sheet="1" objects="1" scenarios="1"/>
  <mergeCells count="186">
    <mergeCell ref="X36:X37"/>
    <mergeCell ref="G22:H22"/>
    <mergeCell ref="G23:H23"/>
    <mergeCell ref="G24:H24"/>
    <mergeCell ref="L33:P33"/>
    <mergeCell ref="L34:P34"/>
    <mergeCell ref="L36:P36"/>
    <mergeCell ref="X32:X33"/>
    <mergeCell ref="M1:N1"/>
    <mergeCell ref="O1:T1"/>
    <mergeCell ref="B3:G3"/>
    <mergeCell ref="H3:U3"/>
    <mergeCell ref="M35:P35"/>
    <mergeCell ref="M31:P31"/>
    <mergeCell ref="H32:J33"/>
    <mergeCell ref="H34:J35"/>
    <mergeCell ref="B32:F32"/>
    <mergeCell ref="B33:F33"/>
    <mergeCell ref="B34:F34"/>
    <mergeCell ref="B35:F35"/>
    <mergeCell ref="M21:O21"/>
    <mergeCell ref="M22:O22"/>
    <mergeCell ref="M23:O23"/>
    <mergeCell ref="M24:O24"/>
    <mergeCell ref="J24:K24"/>
    <mergeCell ref="J22:K22"/>
    <mergeCell ref="J23:K23"/>
    <mergeCell ref="G21:H21"/>
    <mergeCell ref="B36:F36"/>
    <mergeCell ref="B37:F37"/>
    <mergeCell ref="J26:K26"/>
    <mergeCell ref="J27:K27"/>
    <mergeCell ref="J28:K28"/>
    <mergeCell ref="H36:J37"/>
    <mergeCell ref="B21:C21"/>
    <mergeCell ref="B22:C22"/>
    <mergeCell ref="B23:C23"/>
    <mergeCell ref="B24:C24"/>
    <mergeCell ref="D24:E24"/>
    <mergeCell ref="D21:E21"/>
    <mergeCell ref="D22:E22"/>
    <mergeCell ref="D23:E23"/>
    <mergeCell ref="T25:U25"/>
    <mergeCell ref="B30:F30"/>
    <mergeCell ref="B31:F31"/>
    <mergeCell ref="L30:P30"/>
    <mergeCell ref="H30:J31"/>
    <mergeCell ref="B25:C25"/>
    <mergeCell ref="N25:O25"/>
    <mergeCell ref="J25:K25"/>
    <mergeCell ref="L26:U28"/>
    <mergeCell ref="G27:I27"/>
    <mergeCell ref="B29:K29"/>
    <mergeCell ref="L29:U29"/>
    <mergeCell ref="R30:T31"/>
    <mergeCell ref="R32:T33"/>
    <mergeCell ref="R34:T35"/>
    <mergeCell ref="R36:T37"/>
    <mergeCell ref="M37:P37"/>
    <mergeCell ref="L32:P32"/>
    <mergeCell ref="Q24:R24"/>
    <mergeCell ref="M6:O6"/>
    <mergeCell ref="M7:O7"/>
    <mergeCell ref="M8:O8"/>
    <mergeCell ref="M9:O9"/>
    <mergeCell ref="M10:O10"/>
    <mergeCell ref="M11:O11"/>
    <mergeCell ref="M12:O12"/>
    <mergeCell ref="M13:O13"/>
    <mergeCell ref="M14:O14"/>
    <mergeCell ref="Q18:R18"/>
    <mergeCell ref="Q19:R19"/>
    <mergeCell ref="Q20:R20"/>
    <mergeCell ref="Q21:R21"/>
    <mergeCell ref="Q22:R22"/>
    <mergeCell ref="Q23:R23"/>
    <mergeCell ref="Q12:R12"/>
    <mergeCell ref="Q13:R13"/>
    <mergeCell ref="Q14:R14"/>
    <mergeCell ref="Q15:R15"/>
    <mergeCell ref="Q16:R16"/>
    <mergeCell ref="Q17:R17"/>
    <mergeCell ref="T22:U22"/>
    <mergeCell ref="T23:U23"/>
    <mergeCell ref="T24:U24"/>
    <mergeCell ref="Q6:R6"/>
    <mergeCell ref="Q7:R7"/>
    <mergeCell ref="Q8:R8"/>
    <mergeCell ref="Q9:R9"/>
    <mergeCell ref="Q10:R10"/>
    <mergeCell ref="Q11:R11"/>
    <mergeCell ref="T15:U15"/>
    <mergeCell ref="T16:U16"/>
    <mergeCell ref="T17:U17"/>
    <mergeCell ref="T18:U18"/>
    <mergeCell ref="T19:U19"/>
    <mergeCell ref="T20:U20"/>
    <mergeCell ref="T6:U6"/>
    <mergeCell ref="T7:U7"/>
    <mergeCell ref="T8:U8"/>
    <mergeCell ref="T9:U9"/>
    <mergeCell ref="T10:U10"/>
    <mergeCell ref="T11:U11"/>
    <mergeCell ref="T12:U12"/>
    <mergeCell ref="T13:U13"/>
    <mergeCell ref="T14:U14"/>
    <mergeCell ref="T21:U21"/>
    <mergeCell ref="M15:O15"/>
    <mergeCell ref="M16:O16"/>
    <mergeCell ref="M17:O17"/>
    <mergeCell ref="M18:O18"/>
    <mergeCell ref="J6:K6"/>
    <mergeCell ref="J7:K7"/>
    <mergeCell ref="J8:K8"/>
    <mergeCell ref="J9:K9"/>
    <mergeCell ref="J10:K10"/>
    <mergeCell ref="J11:K11"/>
    <mergeCell ref="J18:K18"/>
    <mergeCell ref="J19:K19"/>
    <mergeCell ref="J20:K20"/>
    <mergeCell ref="J21:K21"/>
    <mergeCell ref="J12:K12"/>
    <mergeCell ref="J13:K13"/>
    <mergeCell ref="J14:K14"/>
    <mergeCell ref="J15:K15"/>
    <mergeCell ref="J16:K16"/>
    <mergeCell ref="J17:K17"/>
    <mergeCell ref="M19:O19"/>
    <mergeCell ref="M20:O20"/>
    <mergeCell ref="G18:H18"/>
    <mergeCell ref="G19:H19"/>
    <mergeCell ref="G20:H20"/>
    <mergeCell ref="G15:H15"/>
    <mergeCell ref="G16:H16"/>
    <mergeCell ref="G17:H17"/>
    <mergeCell ref="D9:E9"/>
    <mergeCell ref="D10:E10"/>
    <mergeCell ref="D11:E11"/>
    <mergeCell ref="D17:E17"/>
    <mergeCell ref="G9:H9"/>
    <mergeCell ref="G10:H10"/>
    <mergeCell ref="G11:H11"/>
    <mergeCell ref="G12:H12"/>
    <mergeCell ref="G13:H13"/>
    <mergeCell ref="G14:H14"/>
    <mergeCell ref="D18:E18"/>
    <mergeCell ref="D19:E19"/>
    <mergeCell ref="D20:E20"/>
    <mergeCell ref="D12:E12"/>
    <mergeCell ref="D13:E13"/>
    <mergeCell ref="D14:E14"/>
    <mergeCell ref="D15:E15"/>
    <mergeCell ref="D16:E16"/>
    <mergeCell ref="B1:L1"/>
    <mergeCell ref="V2:V9"/>
    <mergeCell ref="A3:A12"/>
    <mergeCell ref="B5:C5"/>
    <mergeCell ref="D5:F5"/>
    <mergeCell ref="G5:I5"/>
    <mergeCell ref="J5:K5"/>
    <mergeCell ref="M5:P5"/>
    <mergeCell ref="Q5:S5"/>
    <mergeCell ref="T5:U5"/>
    <mergeCell ref="B4:K4"/>
    <mergeCell ref="L4:U4"/>
    <mergeCell ref="B9:C9"/>
    <mergeCell ref="B10:C10"/>
    <mergeCell ref="B11:C11"/>
    <mergeCell ref="B12:C12"/>
    <mergeCell ref="G6:H6"/>
    <mergeCell ref="G7:H7"/>
    <mergeCell ref="G8:H8"/>
    <mergeCell ref="D8:E8"/>
    <mergeCell ref="D6:E6"/>
    <mergeCell ref="D7:E7"/>
    <mergeCell ref="B6:C6"/>
    <mergeCell ref="B7:C7"/>
    <mergeCell ref="B8:C8"/>
    <mergeCell ref="B20:C20"/>
    <mergeCell ref="B13:C13"/>
    <mergeCell ref="B14:C14"/>
    <mergeCell ref="B15:C15"/>
    <mergeCell ref="B16:C16"/>
    <mergeCell ref="B17:C17"/>
    <mergeCell ref="B18:C18"/>
    <mergeCell ref="B19:C19"/>
  </mergeCells>
  <phoneticPr fontId="2"/>
  <dataValidations count="3">
    <dataValidation imeMode="on" allowBlank="1" showInputMessage="1" showErrorMessage="1" sqref="B6:C24 J6:L24 T6:U24"/>
    <dataValidation type="whole" imeMode="off" operator="greaterThanOrEqual" allowBlank="1" showErrorMessage="1" error="負数（マイナスの数）は入れられません。また千円未満の端数は入れられません。" sqref="D6:E24 G6:H24 M6:O24 Q6:R24">
      <formula1>0</formula1>
    </dataValidation>
    <dataValidation type="whole" imeMode="off" operator="greaterThanOrEqual" allowBlank="1" showErrorMessage="1" error="負数（マイナスの数）は入れられません。また円未満の端数は入れられません。" sqref="E26:E28 H26 H28">
      <formula1>0</formula1>
    </dataValidation>
  </dataValidations>
  <pageMargins left="0.70866141732283472" right="0.3" top="0.74803149606299213" bottom="0.28000000000000003" header="0.31496062992125984" footer="0.31496062992125984"/>
  <pageSetup paperSize="9" scale="95" orientation="portrait" blackAndWhite="1"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7030A0"/>
  </sheetPr>
  <dimension ref="A1:AS61"/>
  <sheetViews>
    <sheetView showGridLines="0" showRowColHeaders="0" zoomScale="130" zoomScaleNormal="130" workbookViewId="0">
      <selection activeCell="V15" sqref="V15:Z15"/>
    </sheetView>
  </sheetViews>
  <sheetFormatPr defaultRowHeight="10.5"/>
  <cols>
    <col min="1" max="1" width="1.75" style="97" customWidth="1"/>
    <col min="2" max="2" width="2" style="97" customWidth="1"/>
    <col min="3" max="3" width="2.125" style="97" customWidth="1"/>
    <col min="4" max="4" width="4.125" style="97" customWidth="1"/>
    <col min="5" max="5" width="9.375" style="97" customWidth="1"/>
    <col min="6" max="6" width="1.625" style="97" customWidth="1"/>
    <col min="7" max="7" width="2.125" style="97" customWidth="1"/>
    <col min="8" max="8" width="2.25" style="97" customWidth="1"/>
    <col min="9" max="11" width="1.625" style="97" customWidth="1"/>
    <col min="12" max="12" width="1.5" style="97" customWidth="1"/>
    <col min="13" max="13" width="3.25" style="97" customWidth="1"/>
    <col min="14" max="15" width="1.5" style="97" customWidth="1"/>
    <col min="16" max="17" width="4.25" style="97" customWidth="1"/>
    <col min="18" max="18" width="1.625" style="97" customWidth="1"/>
    <col min="19" max="19" width="2.25" style="97" customWidth="1"/>
    <col min="20" max="20" width="1.625" style="97" customWidth="1"/>
    <col min="21" max="22" width="1.25" style="97" customWidth="1"/>
    <col min="23" max="23" width="3.25" style="97" customWidth="1"/>
    <col min="24" max="24" width="1.625" style="97" customWidth="1"/>
    <col min="25" max="25" width="2.25" style="97" customWidth="1"/>
    <col min="26" max="26" width="2.5" style="97" customWidth="1"/>
    <col min="27" max="27" width="1.375" style="97" customWidth="1"/>
    <col min="28" max="28" width="2.375" style="97" customWidth="1"/>
    <col min="29" max="29" width="3.625" style="97" customWidth="1"/>
    <col min="30" max="30" width="2" style="97" customWidth="1"/>
    <col min="31" max="31" width="2.625" style="97" customWidth="1"/>
    <col min="32" max="32" width="1.625" style="97" customWidth="1"/>
    <col min="33" max="33" width="2.25" style="97" customWidth="1"/>
    <col min="34" max="34" width="2.75" style="97" customWidth="1"/>
    <col min="35" max="35" width="4.375" style="97" customWidth="1"/>
    <col min="36" max="36" width="2.25" style="97" customWidth="1"/>
    <col min="37" max="37" width="2.75" style="97" customWidth="1"/>
    <col min="38" max="38" width="3" style="97" customWidth="1"/>
    <col min="39" max="39" width="1.875" style="97" customWidth="1"/>
    <col min="40" max="40" width="1.75" style="97" customWidth="1"/>
    <col min="41" max="41" width="15.625" style="97" customWidth="1"/>
    <col min="42" max="42" width="3.625" style="97" customWidth="1"/>
    <col min="43" max="43" width="20.875" style="97" customWidth="1"/>
    <col min="44" max="49" width="3.625" style="97" customWidth="1"/>
    <col min="50" max="16384" width="9" style="97"/>
  </cols>
  <sheetData>
    <row r="1" spans="1:45" ht="15" customHeight="1">
      <c r="B1" s="621" t="s">
        <v>643</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510" t="s">
        <v>644</v>
      </c>
      <c r="AE1" s="510"/>
      <c r="AF1" s="489" t="str">
        <f>IF('１表の１'!D4="","",'１表の１'!D4)</f>
        <v/>
      </c>
      <c r="AG1" s="489"/>
      <c r="AH1" s="489"/>
      <c r="AI1" s="489"/>
      <c r="AJ1" s="489"/>
      <c r="AK1" s="489"/>
    </row>
    <row r="2" spans="1:45" ht="6.75" customHeight="1"/>
    <row r="3" spans="1:45" ht="42" customHeight="1">
      <c r="A3" s="611" t="s">
        <v>299</v>
      </c>
      <c r="B3" s="624" t="s">
        <v>1205</v>
      </c>
      <c r="C3" s="624"/>
      <c r="D3" s="623" t="s">
        <v>645</v>
      </c>
      <c r="E3" s="404"/>
      <c r="F3" s="404"/>
      <c r="G3" s="404"/>
      <c r="H3" s="404"/>
      <c r="I3" s="404"/>
      <c r="J3" s="493" t="s">
        <v>710</v>
      </c>
      <c r="K3" s="494"/>
      <c r="L3" s="494"/>
      <c r="M3" s="494"/>
      <c r="N3" s="494"/>
      <c r="O3" s="494"/>
      <c r="P3" s="494"/>
      <c r="Q3" s="494"/>
      <c r="R3" s="494"/>
      <c r="S3" s="494"/>
      <c r="T3" s="493" t="s">
        <v>660</v>
      </c>
      <c r="U3" s="494"/>
      <c r="V3" s="494"/>
      <c r="W3" s="494"/>
      <c r="X3" s="494"/>
      <c r="Y3" s="494"/>
      <c r="Z3" s="494"/>
      <c r="AA3" s="494"/>
      <c r="AB3" s="494"/>
      <c r="AC3" s="494"/>
      <c r="AD3" s="494"/>
      <c r="AE3" s="436" t="s">
        <v>661</v>
      </c>
      <c r="AF3" s="437"/>
      <c r="AG3" s="437"/>
      <c r="AH3" s="437"/>
      <c r="AI3" s="437"/>
      <c r="AJ3" s="437"/>
      <c r="AK3" s="437"/>
      <c r="AL3" s="437"/>
      <c r="AM3" s="434" t="s">
        <v>283</v>
      </c>
    </row>
    <row r="4" spans="1:45" ht="39" customHeight="1">
      <c r="A4" s="611"/>
      <c r="B4" s="624"/>
      <c r="C4" s="624"/>
      <c r="D4" s="404"/>
      <c r="E4" s="404"/>
      <c r="F4" s="404"/>
      <c r="G4" s="404"/>
      <c r="H4" s="404"/>
      <c r="I4" s="404"/>
      <c r="J4" s="107" t="s">
        <v>14</v>
      </c>
      <c r="K4" s="486" t="str">
        <f>'３表'!H4</f>
        <v/>
      </c>
      <c r="L4" s="486"/>
      <c r="M4" s="486"/>
      <c r="N4" s="486"/>
      <c r="O4" s="486"/>
      <c r="P4" s="486"/>
      <c r="Q4" s="486"/>
      <c r="R4" s="486"/>
      <c r="S4" s="109" t="s">
        <v>25</v>
      </c>
      <c r="T4" s="107" t="s">
        <v>10</v>
      </c>
      <c r="U4" s="486" t="str">
        <f>'３表'!U4</f>
        <v/>
      </c>
      <c r="V4" s="486"/>
      <c r="W4" s="486"/>
      <c r="X4" s="486"/>
      <c r="Y4" s="486"/>
      <c r="Z4" s="486"/>
      <c r="AA4" s="486"/>
      <c r="AB4" s="486"/>
      <c r="AC4" s="486"/>
      <c r="AD4" s="109" t="s">
        <v>25</v>
      </c>
      <c r="AE4" s="107" t="s">
        <v>659</v>
      </c>
      <c r="AF4" s="486" t="str">
        <f>'３表'!AH4</f>
        <v/>
      </c>
      <c r="AG4" s="486"/>
      <c r="AH4" s="486"/>
      <c r="AI4" s="486"/>
      <c r="AJ4" s="486"/>
      <c r="AK4" s="486"/>
      <c r="AL4" s="109" t="s">
        <v>25</v>
      </c>
      <c r="AM4" s="434"/>
    </row>
    <row r="5" spans="1:45" ht="20.25" customHeight="1">
      <c r="A5" s="611"/>
      <c r="B5" s="624"/>
      <c r="C5" s="624"/>
      <c r="D5" s="474" t="s">
        <v>646</v>
      </c>
      <c r="E5" s="455" t="s">
        <v>647</v>
      </c>
      <c r="F5" s="455"/>
      <c r="G5" s="455"/>
      <c r="H5" s="455"/>
      <c r="I5" s="455"/>
      <c r="J5" s="625" t="s">
        <v>662</v>
      </c>
      <c r="K5" s="625"/>
      <c r="L5" s="625"/>
      <c r="M5" s="625"/>
      <c r="N5" s="625"/>
      <c r="O5" s="625"/>
      <c r="P5" s="625"/>
      <c r="Q5" s="625"/>
      <c r="R5" s="625"/>
      <c r="S5" s="625"/>
      <c r="T5" s="625"/>
      <c r="U5" s="625"/>
      <c r="V5" s="625"/>
      <c r="W5" s="625"/>
      <c r="X5" s="625"/>
      <c r="Y5" s="625"/>
      <c r="Z5" s="625"/>
      <c r="AA5" s="625"/>
      <c r="AB5" s="625"/>
      <c r="AC5" s="625"/>
      <c r="AD5" s="625"/>
      <c r="AE5" s="494" t="s">
        <v>663</v>
      </c>
      <c r="AF5" s="494"/>
      <c r="AG5" s="494"/>
      <c r="AH5" s="494"/>
      <c r="AI5" s="494"/>
      <c r="AJ5" s="494"/>
      <c r="AK5" s="494"/>
      <c r="AL5" s="494"/>
      <c r="AM5" s="434"/>
      <c r="AO5" s="429" t="s">
        <v>1045</v>
      </c>
      <c r="AP5" s="429"/>
      <c r="AQ5" s="429"/>
      <c r="AR5" s="429"/>
      <c r="AS5" s="429"/>
    </row>
    <row r="6" spans="1:45" ht="19.5" customHeight="1">
      <c r="A6" s="611"/>
      <c r="B6" s="624"/>
      <c r="C6" s="624"/>
      <c r="D6" s="474"/>
      <c r="E6" s="457" t="s">
        <v>648</v>
      </c>
      <c r="F6" s="457"/>
      <c r="G6" s="457"/>
      <c r="H6" s="457"/>
      <c r="I6" s="457"/>
      <c r="J6" s="471" t="s">
        <v>669</v>
      </c>
      <c r="K6" s="471"/>
      <c r="L6" s="471"/>
      <c r="M6" s="471"/>
      <c r="N6" s="471"/>
      <c r="O6" s="471"/>
      <c r="P6" s="471"/>
      <c r="Q6" s="471"/>
      <c r="R6" s="471"/>
      <c r="S6" s="471"/>
      <c r="T6" s="471"/>
      <c r="U6" s="471"/>
      <c r="V6" s="471"/>
      <c r="W6" s="471"/>
      <c r="X6" s="471"/>
      <c r="Y6" s="471"/>
      <c r="Z6" s="471"/>
      <c r="AA6" s="471"/>
      <c r="AB6" s="471"/>
      <c r="AC6" s="471"/>
      <c r="AD6" s="471"/>
      <c r="AE6" s="107" t="s">
        <v>655</v>
      </c>
      <c r="AF6" s="486" t="str">
        <f>IF(特定評価会社=1,IF(AB8="","",IF(AB8&gt;S8,S8,AB8)),"")</f>
        <v/>
      </c>
      <c r="AG6" s="486"/>
      <c r="AH6" s="486"/>
      <c r="AI6" s="486"/>
      <c r="AJ6" s="486"/>
      <c r="AK6" s="486"/>
      <c r="AL6" s="109" t="s">
        <v>25</v>
      </c>
      <c r="AM6" s="434"/>
      <c r="AO6" s="640" t="str">
        <f>IF(特定評価会社=1,"比準要素数１の会社",IF(特定評価会社=2,"株式等保有特定会社",IF(特定評価会社=3,"土地保有特定会社",IF(特定評価会社=4,"開業後３年未満の会社等",IF(特定評価会社=5,"開業前又は休業中の会社",IF(特定評価会社=6,"清算中の会社","（該当なし）"))))))</f>
        <v>（該当なし）</v>
      </c>
      <c r="AP6" s="641"/>
      <c r="AQ6" s="181" t="s">
        <v>1046</v>
      </c>
      <c r="AR6" s="156"/>
      <c r="AS6" s="156"/>
    </row>
    <row r="7" spans="1:45" ht="22.5" customHeight="1">
      <c r="A7" s="611"/>
      <c r="B7" s="624"/>
      <c r="C7" s="624"/>
      <c r="D7" s="474"/>
      <c r="E7" s="457"/>
      <c r="F7" s="457"/>
      <c r="G7" s="457"/>
      <c r="H7" s="457"/>
      <c r="I7" s="457"/>
      <c r="K7" s="634" t="s">
        <v>35</v>
      </c>
      <c r="L7" s="634"/>
      <c r="M7" s="634"/>
      <c r="R7" s="471" t="s">
        <v>590</v>
      </c>
      <c r="S7" s="448"/>
      <c r="T7" s="448"/>
      <c r="U7" s="448"/>
      <c r="V7" s="448"/>
      <c r="W7" s="448"/>
      <c r="X7" s="448"/>
      <c r="Y7" s="448"/>
      <c r="AF7" s="486"/>
      <c r="AG7" s="486"/>
      <c r="AH7" s="486"/>
      <c r="AI7" s="486"/>
      <c r="AJ7" s="486"/>
      <c r="AK7" s="486"/>
      <c r="AL7" s="109"/>
      <c r="AM7" s="434"/>
    </row>
    <row r="8" spans="1:45" ht="15.75" customHeight="1">
      <c r="A8" s="611"/>
      <c r="B8" s="624"/>
      <c r="C8" s="624"/>
      <c r="D8" s="474"/>
      <c r="E8" s="457"/>
      <c r="F8" s="457"/>
      <c r="G8" s="457"/>
      <c r="H8" s="457"/>
      <c r="I8" s="457"/>
      <c r="J8" s="102" t="s">
        <v>36</v>
      </c>
      <c r="K8" s="549" t="str">
        <f>IF(特定評価会社=1,K4,"")</f>
        <v/>
      </c>
      <c r="L8" s="549"/>
      <c r="M8" s="549"/>
      <c r="N8" s="549"/>
      <c r="O8" s="549"/>
      <c r="P8" s="449" t="s">
        <v>670</v>
      </c>
      <c r="Q8" s="449"/>
      <c r="R8" s="449"/>
      <c r="S8" s="549" t="str">
        <f>IF(特定評価会社=1,IF(AF4="",U4,AF4),"")</f>
        <v/>
      </c>
      <c r="T8" s="549"/>
      <c r="U8" s="549"/>
      <c r="V8" s="549"/>
      <c r="W8" s="549"/>
      <c r="X8" s="449" t="s">
        <v>671</v>
      </c>
      <c r="Y8" s="449"/>
      <c r="Z8" s="449"/>
      <c r="AA8" s="449"/>
      <c r="AB8" s="549" t="str">
        <f>IFERROR(IF(特定評価会社=1,ROUNDDOWN(K8*0.25+S8*0.75,0),""),"")</f>
        <v/>
      </c>
      <c r="AC8" s="549"/>
      <c r="AD8" s="102" t="s">
        <v>25</v>
      </c>
      <c r="AF8" s="486"/>
      <c r="AG8" s="486"/>
      <c r="AH8" s="486"/>
      <c r="AI8" s="486"/>
      <c r="AJ8" s="486"/>
      <c r="AK8" s="486"/>
      <c r="AL8" s="109"/>
      <c r="AM8" s="434"/>
    </row>
    <row r="9" spans="1:45" ht="28.5" customHeight="1">
      <c r="A9" s="611"/>
      <c r="B9" s="624"/>
      <c r="C9" s="624"/>
      <c r="D9" s="474"/>
      <c r="E9" s="457" t="s">
        <v>649</v>
      </c>
      <c r="F9" s="457"/>
      <c r="G9" s="457"/>
      <c r="H9" s="457"/>
      <c r="I9" s="457"/>
      <c r="J9" s="437" t="s">
        <v>654</v>
      </c>
      <c r="K9" s="437"/>
      <c r="L9" s="437"/>
      <c r="M9" s="437"/>
      <c r="N9" s="437"/>
      <c r="O9" s="437"/>
      <c r="P9" s="437"/>
      <c r="Q9" s="437"/>
      <c r="R9" s="437"/>
      <c r="S9" s="437"/>
      <c r="T9" s="437"/>
      <c r="U9" s="437"/>
      <c r="V9" s="437"/>
      <c r="W9" s="437"/>
      <c r="X9" s="437"/>
      <c r="Y9" s="437"/>
      <c r="Z9" s="437"/>
      <c r="AA9" s="437"/>
      <c r="AB9" s="437"/>
      <c r="AC9" s="437"/>
      <c r="AD9" s="437"/>
      <c r="AE9" s="107" t="s">
        <v>656</v>
      </c>
      <c r="AF9" s="486" t="str">
        <f>IF(特定評価会社=2,'８表'!X38,"")</f>
        <v/>
      </c>
      <c r="AG9" s="486"/>
      <c r="AH9" s="486"/>
      <c r="AI9" s="486"/>
      <c r="AJ9" s="486"/>
      <c r="AK9" s="486"/>
      <c r="AL9" s="109" t="s">
        <v>25</v>
      </c>
      <c r="AM9" s="434"/>
    </row>
    <row r="10" spans="1:45" ht="28.5" customHeight="1">
      <c r="A10" s="611"/>
      <c r="B10" s="624"/>
      <c r="C10" s="624"/>
      <c r="D10" s="474"/>
      <c r="E10" s="457" t="s">
        <v>650</v>
      </c>
      <c r="F10" s="457"/>
      <c r="G10" s="457"/>
      <c r="H10" s="457"/>
      <c r="I10" s="457"/>
      <c r="J10" s="437" t="s">
        <v>653</v>
      </c>
      <c r="K10" s="437"/>
      <c r="L10" s="437"/>
      <c r="M10" s="437"/>
      <c r="N10" s="437"/>
      <c r="O10" s="437"/>
      <c r="P10" s="437"/>
      <c r="Q10" s="437"/>
      <c r="R10" s="437"/>
      <c r="S10" s="437"/>
      <c r="T10" s="437"/>
      <c r="U10" s="437"/>
      <c r="V10" s="437"/>
      <c r="W10" s="437"/>
      <c r="X10" s="437"/>
      <c r="Y10" s="437"/>
      <c r="Z10" s="437"/>
      <c r="AA10" s="437"/>
      <c r="AB10" s="437"/>
      <c r="AC10" s="437"/>
      <c r="AD10" s="437"/>
      <c r="AE10" s="107" t="s">
        <v>13</v>
      </c>
      <c r="AF10" s="486" t="str">
        <f>IF(特定評価会社=3,IF(AF4="",U4,AF4),"")</f>
        <v/>
      </c>
      <c r="AG10" s="486"/>
      <c r="AH10" s="486"/>
      <c r="AI10" s="486"/>
      <c r="AJ10" s="486"/>
      <c r="AK10" s="486"/>
      <c r="AL10" s="109" t="s">
        <v>25</v>
      </c>
      <c r="AM10" s="434"/>
    </row>
    <row r="11" spans="1:45" ht="28.5" customHeight="1">
      <c r="A11" s="611"/>
      <c r="B11" s="624"/>
      <c r="C11" s="624"/>
      <c r="D11" s="474"/>
      <c r="E11" s="456" t="s">
        <v>651</v>
      </c>
      <c r="F11" s="457"/>
      <c r="G11" s="457"/>
      <c r="H11" s="457"/>
      <c r="I11" s="457"/>
      <c r="J11" s="437" t="s">
        <v>653</v>
      </c>
      <c r="K11" s="437"/>
      <c r="L11" s="437"/>
      <c r="M11" s="437"/>
      <c r="N11" s="437"/>
      <c r="O11" s="437"/>
      <c r="P11" s="437"/>
      <c r="Q11" s="437"/>
      <c r="R11" s="437"/>
      <c r="S11" s="437"/>
      <c r="T11" s="437"/>
      <c r="U11" s="437"/>
      <c r="V11" s="437"/>
      <c r="W11" s="437"/>
      <c r="X11" s="437"/>
      <c r="Y11" s="437"/>
      <c r="Z11" s="437"/>
      <c r="AA11" s="437"/>
      <c r="AB11" s="437"/>
      <c r="AC11" s="437"/>
      <c r="AD11" s="437"/>
      <c r="AE11" s="107" t="s">
        <v>37</v>
      </c>
      <c r="AF11" s="486" t="str">
        <f>IF(特定評価会社=4,IF(AF4="",U4,AF4),"")</f>
        <v/>
      </c>
      <c r="AG11" s="486"/>
      <c r="AH11" s="486"/>
      <c r="AI11" s="486"/>
      <c r="AJ11" s="486"/>
      <c r="AK11" s="486"/>
      <c r="AL11" s="109" t="s">
        <v>25</v>
      </c>
    </row>
    <row r="12" spans="1:45" ht="28.5" customHeight="1">
      <c r="B12" s="624"/>
      <c r="C12" s="624"/>
      <c r="D12" s="474"/>
      <c r="E12" s="456" t="s">
        <v>1206</v>
      </c>
      <c r="F12" s="457"/>
      <c r="G12" s="457"/>
      <c r="H12" s="457"/>
      <c r="I12" s="457"/>
      <c r="J12" s="437" t="s">
        <v>652</v>
      </c>
      <c r="K12" s="437"/>
      <c r="L12" s="437"/>
      <c r="M12" s="437"/>
      <c r="N12" s="437"/>
      <c r="O12" s="437"/>
      <c r="P12" s="437"/>
      <c r="Q12" s="437"/>
      <c r="R12" s="437"/>
      <c r="S12" s="437"/>
      <c r="T12" s="437"/>
      <c r="U12" s="437"/>
      <c r="V12" s="437"/>
      <c r="W12" s="437"/>
      <c r="X12" s="437"/>
      <c r="Y12" s="437"/>
      <c r="Z12" s="437"/>
      <c r="AA12" s="437"/>
      <c r="AB12" s="437"/>
      <c r="AC12" s="437"/>
      <c r="AD12" s="437"/>
      <c r="AE12" s="107" t="s">
        <v>38</v>
      </c>
      <c r="AF12" s="486" t="str">
        <f>IF(特定評価会社=5,U4,"")</f>
        <v/>
      </c>
      <c r="AG12" s="486"/>
      <c r="AH12" s="486"/>
      <c r="AI12" s="486"/>
      <c r="AJ12" s="486"/>
      <c r="AK12" s="486"/>
      <c r="AL12" s="109" t="s">
        <v>25</v>
      </c>
    </row>
    <row r="13" spans="1:45" ht="19.5" customHeight="1">
      <c r="B13" s="624"/>
      <c r="C13" s="624"/>
      <c r="D13" s="474" t="s">
        <v>519</v>
      </c>
      <c r="E13" s="622" t="s">
        <v>665</v>
      </c>
      <c r="F13" s="482"/>
      <c r="G13" s="482"/>
      <c r="H13" s="482"/>
      <c r="I13" s="482"/>
      <c r="K13" s="408" t="s">
        <v>673</v>
      </c>
      <c r="L13" s="408"/>
      <c r="M13" s="408"/>
      <c r="N13" s="408"/>
      <c r="O13" s="408"/>
      <c r="P13" s="408"/>
      <c r="V13" s="622" t="s">
        <v>672</v>
      </c>
      <c r="W13" s="622"/>
      <c r="X13" s="622"/>
      <c r="Y13" s="622"/>
      <c r="Z13" s="622"/>
      <c r="AA13" s="99"/>
      <c r="AE13" s="494" t="s">
        <v>54</v>
      </c>
      <c r="AF13" s="494"/>
      <c r="AG13" s="494"/>
      <c r="AH13" s="494"/>
      <c r="AI13" s="494"/>
      <c r="AJ13" s="494"/>
      <c r="AK13" s="494"/>
      <c r="AL13" s="494"/>
    </row>
    <row r="14" spans="1:45" ht="18" customHeight="1">
      <c r="B14" s="624"/>
      <c r="C14" s="624"/>
      <c r="D14" s="474"/>
      <c r="E14" s="482"/>
      <c r="F14" s="482"/>
      <c r="G14" s="482"/>
      <c r="H14" s="482"/>
      <c r="I14" s="482"/>
      <c r="M14" s="626" t="s">
        <v>674</v>
      </c>
      <c r="N14" s="627"/>
      <c r="O14" s="627"/>
      <c r="P14" s="627"/>
      <c r="U14" s="99"/>
      <c r="V14" s="622"/>
      <c r="W14" s="622"/>
      <c r="X14" s="622"/>
      <c r="Y14" s="622"/>
      <c r="Z14" s="622"/>
      <c r="AA14" s="99"/>
      <c r="AE14" s="97" t="s">
        <v>40</v>
      </c>
      <c r="AF14" s="486" t="str">
        <f>IF(OR(V15="",AND(AF6="",AF9="",AF10="",AF11="",AF12="")),"",IF(MAX(AF6:AK12)=0,0,ROUNDDOWN(N15-V15-AC15*0.01,0)))</f>
        <v/>
      </c>
      <c r="AG14" s="486"/>
      <c r="AH14" s="486"/>
      <c r="AI14" s="486"/>
      <c r="AJ14" s="486"/>
      <c r="AK14" s="486"/>
      <c r="AL14" s="109" t="s">
        <v>25</v>
      </c>
    </row>
    <row r="15" spans="1:45" ht="15" customHeight="1">
      <c r="B15" s="624"/>
      <c r="C15" s="624"/>
      <c r="D15" s="474"/>
      <c r="E15" s="482"/>
      <c r="F15" s="482"/>
      <c r="G15" s="482"/>
      <c r="H15" s="482"/>
      <c r="I15" s="482"/>
      <c r="N15" s="549" t="str">
        <f>IF(OR(V15="",AND(AF6="",AF9="",AF10="",AF11="",AF12="")),"",MAX(AF6:AK12))</f>
        <v/>
      </c>
      <c r="O15" s="549"/>
      <c r="P15" s="549"/>
      <c r="Q15" s="549"/>
      <c r="R15" s="449" t="s">
        <v>70</v>
      </c>
      <c r="S15" s="449"/>
      <c r="U15" s="99"/>
      <c r="V15" s="523"/>
      <c r="W15" s="523"/>
      <c r="X15" s="523"/>
      <c r="Y15" s="523"/>
      <c r="Z15" s="523"/>
      <c r="AA15" s="448" t="s">
        <v>25</v>
      </c>
      <c r="AB15" s="448"/>
      <c r="AC15" s="290"/>
      <c r="AD15" s="102" t="s">
        <v>26</v>
      </c>
      <c r="AF15" s="486"/>
      <c r="AG15" s="486"/>
      <c r="AH15" s="486"/>
      <c r="AI15" s="486"/>
      <c r="AJ15" s="486"/>
      <c r="AK15" s="486"/>
    </row>
    <row r="16" spans="1:45" ht="21" customHeight="1">
      <c r="B16" s="624"/>
      <c r="C16" s="624"/>
      <c r="D16" s="474"/>
      <c r="E16" s="582" t="s">
        <v>711</v>
      </c>
      <c r="F16" s="582"/>
      <c r="G16" s="582"/>
      <c r="H16" s="582"/>
      <c r="I16" s="582"/>
      <c r="K16" s="449" t="s">
        <v>678</v>
      </c>
      <c r="L16" s="449"/>
      <c r="M16" s="449"/>
      <c r="N16" s="449"/>
      <c r="O16" s="449"/>
      <c r="Q16" s="578" t="s">
        <v>677</v>
      </c>
      <c r="R16" s="417"/>
      <c r="S16" s="417"/>
      <c r="T16" s="417"/>
      <c r="V16" s="578" t="s">
        <v>712</v>
      </c>
      <c r="W16" s="417"/>
      <c r="X16" s="417"/>
      <c r="Y16" s="417"/>
      <c r="AA16" s="636" t="s">
        <v>676</v>
      </c>
      <c r="AB16" s="636"/>
      <c r="AC16" s="636"/>
      <c r="AD16" s="636"/>
      <c r="AE16" s="494" t="s">
        <v>664</v>
      </c>
      <c r="AF16" s="494"/>
      <c r="AG16" s="494"/>
      <c r="AH16" s="494"/>
      <c r="AI16" s="494"/>
      <c r="AJ16" s="494"/>
      <c r="AK16" s="494"/>
      <c r="AL16" s="494"/>
    </row>
    <row r="17" spans="2:45" ht="8.25" customHeight="1">
      <c r="B17" s="624"/>
      <c r="C17" s="624"/>
      <c r="D17" s="474"/>
      <c r="E17" s="582"/>
      <c r="F17" s="582"/>
      <c r="G17" s="582"/>
      <c r="H17" s="582"/>
      <c r="I17" s="582"/>
      <c r="K17" s="637" t="s">
        <v>679</v>
      </c>
      <c r="L17" s="637"/>
      <c r="M17" s="637"/>
      <c r="N17" s="637"/>
      <c r="O17" s="637"/>
      <c r="P17" s="637"/>
      <c r="Q17" s="417"/>
      <c r="R17" s="417"/>
      <c r="S17" s="417"/>
      <c r="T17" s="417"/>
      <c r="V17" s="417"/>
      <c r="W17" s="417"/>
      <c r="X17" s="417"/>
      <c r="Y17" s="417"/>
      <c r="AA17" s="636"/>
      <c r="AB17" s="636"/>
      <c r="AC17" s="636"/>
      <c r="AD17" s="636"/>
      <c r="AE17" s="408" t="s">
        <v>657</v>
      </c>
      <c r="AF17" s="486" t="str">
        <f>IFERROR(IF(Q19="","",ROUNDDOWN((K19+Q19*V19)/(1+AC19),0)),"")</f>
        <v/>
      </c>
      <c r="AG17" s="486"/>
      <c r="AH17" s="486"/>
      <c r="AI17" s="486"/>
      <c r="AJ17" s="486"/>
      <c r="AK17" s="486"/>
      <c r="AL17" s="505" t="s">
        <v>658</v>
      </c>
      <c r="AO17" s="642" t="s">
        <v>1042</v>
      </c>
    </row>
    <row r="18" spans="2:45" ht="8.25" customHeight="1">
      <c r="B18" s="624"/>
      <c r="C18" s="624"/>
      <c r="D18" s="474"/>
      <c r="E18" s="582"/>
      <c r="F18" s="582"/>
      <c r="G18" s="582"/>
      <c r="H18" s="582"/>
      <c r="I18" s="582"/>
      <c r="K18" s="637"/>
      <c r="L18" s="637"/>
      <c r="M18" s="637"/>
      <c r="N18" s="637"/>
      <c r="O18" s="637"/>
      <c r="P18" s="637"/>
      <c r="Q18" s="417"/>
      <c r="R18" s="417"/>
      <c r="S18" s="417"/>
      <c r="T18" s="417"/>
      <c r="V18" s="417"/>
      <c r="W18" s="417"/>
      <c r="X18" s="417"/>
      <c r="Y18" s="417"/>
      <c r="AA18" s="636"/>
      <c r="AB18" s="636"/>
      <c r="AC18" s="636"/>
      <c r="AD18" s="636"/>
      <c r="AE18" s="408"/>
      <c r="AF18" s="486"/>
      <c r="AG18" s="486"/>
      <c r="AH18" s="486"/>
      <c r="AI18" s="486"/>
      <c r="AJ18" s="486"/>
      <c r="AK18" s="486"/>
      <c r="AL18" s="505"/>
      <c r="AO18" s="643"/>
    </row>
    <row r="19" spans="2:45" ht="16.5" customHeight="1">
      <c r="B19" s="624"/>
      <c r="C19" s="624"/>
      <c r="D19" s="474"/>
      <c r="E19" s="582"/>
      <c r="F19" s="582"/>
      <c r="G19" s="582"/>
      <c r="H19" s="582"/>
      <c r="I19" s="582"/>
      <c r="J19" s="102" t="s">
        <v>36</v>
      </c>
      <c r="K19" s="549" t="str">
        <f>IF(OR(Q19="",AND(AF6="",AF9="",AF10="",AF11="",AF12="")),"",IF(AF14="",MAX(AF6:AK12),AF14))</f>
        <v/>
      </c>
      <c r="L19" s="549"/>
      <c r="M19" s="549"/>
      <c r="N19" s="549"/>
      <c r="O19" s="549"/>
      <c r="P19" s="102" t="s">
        <v>71</v>
      </c>
      <c r="Q19" s="555"/>
      <c r="R19" s="555"/>
      <c r="S19" s="555"/>
      <c r="T19" s="633" t="s">
        <v>576</v>
      </c>
      <c r="U19" s="633"/>
      <c r="V19" s="523"/>
      <c r="W19" s="523"/>
      <c r="X19" s="523"/>
      <c r="Y19" s="449" t="s">
        <v>675</v>
      </c>
      <c r="Z19" s="449"/>
      <c r="AA19" s="449"/>
      <c r="AB19" s="449"/>
      <c r="AC19" s="290"/>
      <c r="AD19" s="122" t="s">
        <v>72</v>
      </c>
      <c r="AF19" s="486"/>
      <c r="AG19" s="486"/>
      <c r="AH19" s="486"/>
      <c r="AI19" s="486"/>
      <c r="AJ19" s="486"/>
      <c r="AK19" s="486"/>
      <c r="AO19" s="191" t="str">
        <f>IF(AND(AF6="",AF9="",AF10="",AF11="",AF12="",AF14="",AF17=""),"",IF(AND(AF14="",AF17=""),MAX(AF6:AK12),IF(AF17="",AF14,AF17)))</f>
        <v/>
      </c>
    </row>
    <row r="20" spans="2:45" ht="45" customHeight="1">
      <c r="B20" s="628" t="s">
        <v>666</v>
      </c>
      <c r="C20" s="628"/>
      <c r="D20" s="479" t="s">
        <v>667</v>
      </c>
      <c r="E20" s="458"/>
      <c r="F20" s="493" t="s">
        <v>526</v>
      </c>
      <c r="G20" s="494"/>
      <c r="H20" s="494"/>
      <c r="I20" s="494"/>
      <c r="J20" s="494"/>
      <c r="K20" s="494"/>
      <c r="L20" s="494"/>
      <c r="M20" s="494"/>
      <c r="N20" s="493" t="s">
        <v>527</v>
      </c>
      <c r="O20" s="494"/>
      <c r="P20" s="494"/>
      <c r="Q20" s="494"/>
      <c r="R20" s="494"/>
      <c r="S20" s="494"/>
      <c r="T20" s="493" t="s">
        <v>528</v>
      </c>
      <c r="U20" s="494"/>
      <c r="V20" s="494"/>
      <c r="W20" s="494"/>
      <c r="X20" s="494"/>
      <c r="Y20" s="494"/>
      <c r="Z20" s="494"/>
      <c r="AA20" s="494"/>
      <c r="AB20" s="639" t="s">
        <v>688</v>
      </c>
      <c r="AC20" s="567"/>
      <c r="AD20" s="567"/>
      <c r="AE20" s="567"/>
      <c r="AF20" s="567"/>
      <c r="AG20" s="567"/>
      <c r="AH20" s="508" t="s">
        <v>713</v>
      </c>
      <c r="AI20" s="509"/>
      <c r="AJ20" s="509"/>
      <c r="AK20" s="509"/>
      <c r="AL20" s="509"/>
    </row>
    <row r="21" spans="2:45" ht="30" customHeight="1">
      <c r="B21" s="628"/>
      <c r="C21" s="628"/>
      <c r="D21" s="458"/>
      <c r="E21" s="458"/>
      <c r="F21" s="107" t="s">
        <v>42</v>
      </c>
      <c r="G21" s="490" t="str">
        <f>'３表'!H21</f>
        <v/>
      </c>
      <c r="H21" s="490"/>
      <c r="I21" s="490"/>
      <c r="J21" s="490"/>
      <c r="K21" s="490"/>
      <c r="L21" s="490"/>
      <c r="M21" s="103" t="s">
        <v>19</v>
      </c>
      <c r="N21" s="107" t="s">
        <v>43</v>
      </c>
      <c r="O21" s="490" t="str">
        <f>'３表'!P21</f>
        <v/>
      </c>
      <c r="P21" s="490"/>
      <c r="Q21" s="490"/>
      <c r="R21" s="490"/>
      <c r="S21" s="103" t="s">
        <v>4</v>
      </c>
      <c r="T21" s="107" t="s">
        <v>44</v>
      </c>
      <c r="U21" s="490" t="str">
        <f>'３表'!Y21</f>
        <v/>
      </c>
      <c r="V21" s="490"/>
      <c r="W21" s="490"/>
      <c r="X21" s="490"/>
      <c r="Y21" s="490"/>
      <c r="Z21" s="472" t="s">
        <v>4</v>
      </c>
      <c r="AA21" s="472"/>
      <c r="AB21" s="107" t="s">
        <v>45</v>
      </c>
      <c r="AC21" s="490" t="str">
        <f>'３表'!AF21</f>
        <v/>
      </c>
      <c r="AD21" s="490"/>
      <c r="AE21" s="490"/>
      <c r="AF21" s="490"/>
      <c r="AG21" s="103" t="s">
        <v>4</v>
      </c>
      <c r="AH21" s="107" t="s">
        <v>210</v>
      </c>
      <c r="AI21" s="490" t="str">
        <f>'３表'!AM21</f>
        <v/>
      </c>
      <c r="AJ21" s="490"/>
      <c r="AK21" s="490"/>
      <c r="AL21" s="103" t="s">
        <v>25</v>
      </c>
    </row>
    <row r="22" spans="2:45" ht="27.75" customHeight="1">
      <c r="B22" s="628"/>
      <c r="C22" s="628"/>
      <c r="D22" s="630" t="s">
        <v>668</v>
      </c>
      <c r="E22" s="105" t="s">
        <v>680</v>
      </c>
      <c r="F22" s="482" t="s">
        <v>682</v>
      </c>
      <c r="G22" s="482"/>
      <c r="H22" s="482"/>
      <c r="I22" s="482"/>
      <c r="J22" s="482"/>
      <c r="K22" s="482"/>
      <c r="L22" s="482"/>
      <c r="M22" s="482"/>
      <c r="N22" s="482"/>
      <c r="O22" s="482"/>
      <c r="P22" s="491" t="s">
        <v>1208</v>
      </c>
      <c r="Q22" s="485"/>
      <c r="R22" s="485"/>
      <c r="S22" s="485"/>
      <c r="T22" s="485"/>
      <c r="U22" s="485"/>
      <c r="V22" s="485"/>
      <c r="W22" s="485"/>
      <c r="X22" s="289" t="s">
        <v>46</v>
      </c>
      <c r="Y22" s="435" t="s">
        <v>684</v>
      </c>
      <c r="Z22" s="408"/>
      <c r="AA22" s="408"/>
      <c r="AB22" s="408"/>
      <c r="AC22" s="408"/>
      <c r="AD22" s="408"/>
      <c r="AE22" s="408"/>
      <c r="AF22" s="494" t="s">
        <v>535</v>
      </c>
      <c r="AG22" s="494"/>
      <c r="AH22" s="494"/>
      <c r="AI22" s="494"/>
      <c r="AJ22" s="494"/>
      <c r="AK22" s="494"/>
      <c r="AL22" s="494"/>
      <c r="AO22" s="429" t="s">
        <v>1041</v>
      </c>
      <c r="AP22" s="429"/>
      <c r="AQ22" s="429"/>
      <c r="AR22" s="429"/>
      <c r="AS22" s="429"/>
    </row>
    <row r="23" spans="2:45" ht="15.75" customHeight="1">
      <c r="B23" s="628"/>
      <c r="C23" s="628"/>
      <c r="D23" s="474"/>
      <c r="E23" s="482" t="s">
        <v>294</v>
      </c>
      <c r="F23" s="490" t="str">
        <f>'３表'!G23</f>
        <v/>
      </c>
      <c r="G23" s="490"/>
      <c r="H23" s="490"/>
      <c r="I23" s="490"/>
      <c r="J23" s="490"/>
      <c r="K23" s="490"/>
      <c r="L23" s="490"/>
      <c r="M23" s="490"/>
      <c r="N23" s="472" t="s">
        <v>19</v>
      </c>
      <c r="O23" s="472"/>
      <c r="P23" s="490" t="str">
        <f>'３表'!Q23</f>
        <v/>
      </c>
      <c r="Q23" s="490"/>
      <c r="R23" s="490"/>
      <c r="S23" s="490"/>
      <c r="T23" s="490"/>
      <c r="U23" s="490"/>
      <c r="V23" s="490"/>
      <c r="W23" s="472" t="s">
        <v>375</v>
      </c>
      <c r="X23" s="497" t="s">
        <v>82</v>
      </c>
      <c r="Y23" s="490" t="str">
        <f>'３表'!AB23</f>
        <v/>
      </c>
      <c r="Z23" s="490"/>
      <c r="AA23" s="490"/>
      <c r="AB23" s="490"/>
      <c r="AC23" s="490"/>
      <c r="AD23" s="490"/>
      <c r="AE23" s="647" t="s">
        <v>19</v>
      </c>
      <c r="AF23" s="648" t="s">
        <v>687</v>
      </c>
      <c r="AG23" s="648"/>
      <c r="AH23" s="648"/>
      <c r="AI23" s="648"/>
      <c r="AJ23" s="648"/>
      <c r="AL23" s="472" t="s">
        <v>19</v>
      </c>
      <c r="AO23" s="190" t="str">
        <f>IF(配当還元=TRUE,"配当還元方式","(原則的評価方式)")</f>
        <v>(原則的評価方式)</v>
      </c>
      <c r="AP23" s="155"/>
      <c r="AQ23" s="156"/>
      <c r="AR23" s="156"/>
      <c r="AS23" s="156"/>
    </row>
    <row r="24" spans="2:45" ht="24.75" customHeight="1">
      <c r="B24" s="628"/>
      <c r="C24" s="628"/>
      <c r="D24" s="474"/>
      <c r="E24" s="482"/>
      <c r="F24" s="490"/>
      <c r="G24" s="490"/>
      <c r="H24" s="490"/>
      <c r="I24" s="490"/>
      <c r="J24" s="490"/>
      <c r="K24" s="490"/>
      <c r="L24" s="490"/>
      <c r="M24" s="490"/>
      <c r="N24" s="472"/>
      <c r="O24" s="472"/>
      <c r="P24" s="490"/>
      <c r="Q24" s="490"/>
      <c r="R24" s="490"/>
      <c r="S24" s="490"/>
      <c r="T24" s="490"/>
      <c r="U24" s="490"/>
      <c r="V24" s="490"/>
      <c r="W24" s="472"/>
      <c r="X24" s="497"/>
      <c r="Y24" s="490"/>
      <c r="Z24" s="490"/>
      <c r="AA24" s="490"/>
      <c r="AB24" s="490"/>
      <c r="AC24" s="490"/>
      <c r="AD24" s="490"/>
      <c r="AE24" s="647"/>
      <c r="AF24" s="490" t="str">
        <f>'３表'!AJ24</f>
        <v/>
      </c>
      <c r="AG24" s="490"/>
      <c r="AH24" s="490"/>
      <c r="AI24" s="490"/>
      <c r="AJ24" s="490"/>
      <c r="AK24" s="490"/>
      <c r="AL24" s="472"/>
    </row>
    <row r="25" spans="2:45" ht="39.75" customHeight="1">
      <c r="B25" s="628"/>
      <c r="C25" s="628"/>
      <c r="D25" s="474"/>
      <c r="E25" s="105" t="s">
        <v>681</v>
      </c>
      <c r="F25" s="490" t="str">
        <f>'３表'!G25</f>
        <v/>
      </c>
      <c r="G25" s="490"/>
      <c r="H25" s="490"/>
      <c r="I25" s="490"/>
      <c r="J25" s="490"/>
      <c r="K25" s="490"/>
      <c r="L25" s="490"/>
      <c r="M25" s="490"/>
      <c r="N25" s="472" t="s">
        <v>19</v>
      </c>
      <c r="O25" s="472"/>
      <c r="P25" s="490" t="str">
        <f>'３表'!Q25</f>
        <v/>
      </c>
      <c r="Q25" s="490"/>
      <c r="R25" s="490"/>
      <c r="S25" s="490"/>
      <c r="T25" s="490"/>
      <c r="U25" s="490"/>
      <c r="V25" s="490"/>
      <c r="W25" s="103" t="s">
        <v>686</v>
      </c>
      <c r="X25" s="107" t="s">
        <v>685</v>
      </c>
      <c r="Y25" s="490" t="str">
        <f>'３表'!AB25</f>
        <v/>
      </c>
      <c r="Z25" s="490"/>
      <c r="AA25" s="490"/>
      <c r="AB25" s="490"/>
      <c r="AC25" s="490"/>
      <c r="AD25" s="490"/>
      <c r="AE25" s="124" t="s">
        <v>19</v>
      </c>
      <c r="AF25" s="490"/>
      <c r="AG25" s="490"/>
      <c r="AH25" s="490"/>
      <c r="AI25" s="490"/>
      <c r="AJ25" s="490"/>
      <c r="AK25" s="490"/>
    </row>
    <row r="26" spans="2:45" ht="10.5" customHeight="1">
      <c r="B26" s="628"/>
      <c r="C26" s="628"/>
      <c r="D26" s="631" t="s">
        <v>689</v>
      </c>
      <c r="E26" s="632"/>
      <c r="F26" s="437" t="s">
        <v>708</v>
      </c>
      <c r="G26" s="437"/>
      <c r="H26" s="437"/>
      <c r="I26" s="437"/>
      <c r="J26" s="437"/>
      <c r="K26" s="437"/>
      <c r="L26" s="437"/>
      <c r="M26" s="437"/>
      <c r="P26" s="437" t="s">
        <v>709</v>
      </c>
      <c r="Q26" s="437"/>
      <c r="W26" s="108" t="s">
        <v>48</v>
      </c>
      <c r="AH26" s="522" t="s">
        <v>541</v>
      </c>
      <c r="AI26" s="522"/>
      <c r="AJ26" s="522"/>
      <c r="AK26" s="522"/>
      <c r="AL26" s="522"/>
    </row>
    <row r="27" spans="2:45" ht="26.25" customHeight="1">
      <c r="B27" s="628"/>
      <c r="C27" s="628"/>
      <c r="D27" s="632"/>
      <c r="E27" s="632"/>
      <c r="F27" s="490" t="str">
        <f>'３表'!G27</f>
        <v/>
      </c>
      <c r="G27" s="490"/>
      <c r="H27" s="490"/>
      <c r="I27" s="490"/>
      <c r="J27" s="490"/>
      <c r="K27" s="490"/>
      <c r="L27" s="490"/>
      <c r="M27" s="408" t="s">
        <v>707</v>
      </c>
      <c r="N27" s="408"/>
      <c r="O27" s="408"/>
      <c r="P27" s="490" t="str">
        <f>'３表'!Q27</f>
        <v/>
      </c>
      <c r="Q27" s="490"/>
      <c r="R27" s="490"/>
      <c r="S27" s="490"/>
      <c r="T27" s="408" t="s">
        <v>706</v>
      </c>
      <c r="U27" s="408"/>
      <c r="V27" s="408"/>
      <c r="W27" s="490" t="str">
        <f>'３表'!AA27</f>
        <v/>
      </c>
      <c r="X27" s="490"/>
      <c r="Y27" s="490"/>
      <c r="Z27" s="490"/>
      <c r="AA27" s="408" t="s">
        <v>25</v>
      </c>
      <c r="AB27" s="408"/>
      <c r="AC27" s="490" t="str">
        <f>'３表'!AG27</f>
        <v/>
      </c>
      <c r="AD27" s="490"/>
      <c r="AE27" s="97" t="s">
        <v>26</v>
      </c>
      <c r="AH27" s="522"/>
      <c r="AI27" s="522"/>
      <c r="AJ27" s="522"/>
      <c r="AK27" s="522"/>
      <c r="AL27" s="522"/>
    </row>
    <row r="28" spans="2:45" ht="15" customHeight="1">
      <c r="B28" s="628"/>
      <c r="C28" s="628"/>
      <c r="D28" s="482" t="s">
        <v>690</v>
      </c>
      <c r="E28" s="482"/>
      <c r="F28" s="521" t="s">
        <v>705</v>
      </c>
      <c r="G28" s="521"/>
      <c r="H28" s="521"/>
      <c r="I28" s="521"/>
      <c r="N28" s="437" t="s">
        <v>703</v>
      </c>
      <c r="O28" s="437"/>
      <c r="P28" s="437"/>
      <c r="Q28" s="437"/>
      <c r="S28" s="97" t="s">
        <v>55</v>
      </c>
      <c r="AA28" s="408" t="s">
        <v>56</v>
      </c>
      <c r="AB28" s="408"/>
      <c r="AE28" s="520" t="s">
        <v>25</v>
      </c>
      <c r="AF28" s="520"/>
      <c r="AH28" s="508" t="s">
        <v>1207</v>
      </c>
      <c r="AI28" s="508"/>
      <c r="AJ28" s="508"/>
      <c r="AK28" s="508"/>
      <c r="AL28" s="508"/>
      <c r="AO28" s="527" t="s">
        <v>1203</v>
      </c>
      <c r="AP28" s="527"/>
      <c r="AQ28" s="527"/>
      <c r="AR28" s="527"/>
      <c r="AS28" s="527"/>
    </row>
    <row r="29" spans="2:45" ht="22.5" customHeight="1">
      <c r="B29" s="628"/>
      <c r="C29" s="628"/>
      <c r="D29" s="482"/>
      <c r="E29" s="482"/>
      <c r="G29" s="504" t="str">
        <f>'３表'!H29</f>
        <v/>
      </c>
      <c r="H29" s="504"/>
      <c r="I29" s="100" t="s">
        <v>25</v>
      </c>
      <c r="J29" s="504" t="str">
        <f>'３表'!L29</f>
        <v/>
      </c>
      <c r="K29" s="504"/>
      <c r="L29" s="100" t="s">
        <v>26</v>
      </c>
      <c r="M29" s="408" t="s">
        <v>704</v>
      </c>
      <c r="O29" s="635" t="str">
        <f>'３表'!P29</f>
        <v/>
      </c>
      <c r="P29" s="635"/>
      <c r="Q29" s="424" t="s">
        <v>702</v>
      </c>
      <c r="R29" s="424"/>
      <c r="T29" s="495" t="str">
        <f>'３表'!W29</f>
        <v/>
      </c>
      <c r="U29" s="495"/>
      <c r="V29" s="495"/>
      <c r="W29" s="495"/>
      <c r="X29" s="495"/>
      <c r="Y29" s="495"/>
      <c r="Z29" s="100" t="s">
        <v>25</v>
      </c>
      <c r="AA29" s="486" t="str">
        <f>IF(配当還元=TRUE,IF(AO19="","",IF(T29&lt;AO19,T29,AO19)),"")</f>
        <v/>
      </c>
      <c r="AB29" s="486"/>
      <c r="AC29" s="486"/>
      <c r="AD29" s="486"/>
      <c r="AE29" s="486"/>
      <c r="AF29" s="486"/>
      <c r="AH29" s="508"/>
      <c r="AI29" s="508"/>
      <c r="AJ29" s="508"/>
      <c r="AK29" s="508"/>
      <c r="AL29" s="508"/>
      <c r="AO29" s="527"/>
      <c r="AP29" s="527"/>
      <c r="AQ29" s="527"/>
      <c r="AR29" s="527"/>
      <c r="AS29" s="527"/>
    </row>
    <row r="30" spans="2:45" ht="19.5" customHeight="1">
      <c r="B30" s="628"/>
      <c r="C30" s="628"/>
      <c r="D30" s="482"/>
      <c r="E30" s="482"/>
      <c r="G30" s="496">
        <v>0.1</v>
      </c>
      <c r="H30" s="497"/>
      <c r="I30" s="497"/>
      <c r="J30" s="497"/>
      <c r="K30" s="497"/>
      <c r="L30" s="497"/>
      <c r="M30" s="408"/>
      <c r="P30" s="107" t="s">
        <v>51</v>
      </c>
      <c r="AA30" s="486"/>
      <c r="AB30" s="486"/>
      <c r="AC30" s="486"/>
      <c r="AD30" s="486"/>
      <c r="AE30" s="486"/>
      <c r="AF30" s="486"/>
      <c r="AH30" s="508"/>
      <c r="AI30" s="508"/>
      <c r="AJ30" s="508"/>
      <c r="AK30" s="508"/>
      <c r="AL30" s="508"/>
      <c r="AO30" s="277" t="s">
        <v>1204</v>
      </c>
      <c r="AP30" s="288"/>
      <c r="AQ30" s="288"/>
      <c r="AR30" s="288"/>
      <c r="AS30" s="288"/>
    </row>
    <row r="31" spans="2:45" ht="13.5" customHeight="1">
      <c r="B31" s="629" t="s">
        <v>542</v>
      </c>
      <c r="C31" s="499" t="s">
        <v>543</v>
      </c>
      <c r="D31" s="457" t="s">
        <v>691</v>
      </c>
      <c r="E31" s="457"/>
      <c r="F31" s="457"/>
      <c r="G31" s="457"/>
      <c r="H31" s="448" t="s">
        <v>1190</v>
      </c>
      <c r="I31" s="448"/>
      <c r="J31" s="448"/>
      <c r="K31" s="448"/>
      <c r="L31" s="448"/>
      <c r="M31" s="448"/>
      <c r="N31" s="448"/>
      <c r="O31" s="448"/>
      <c r="Q31" s="471" t="s">
        <v>561</v>
      </c>
      <c r="R31" s="448"/>
      <c r="S31" s="448"/>
      <c r="T31" s="448"/>
      <c r="U31" s="448"/>
      <c r="V31" s="448"/>
      <c r="W31" s="448"/>
      <c r="X31" s="102" t="s">
        <v>75</v>
      </c>
      <c r="Y31" s="99"/>
      <c r="Z31" s="99"/>
      <c r="AA31" s="99"/>
      <c r="AB31" s="102" t="s">
        <v>25</v>
      </c>
      <c r="AC31" s="99"/>
      <c r="AD31" s="102" t="s">
        <v>26</v>
      </c>
      <c r="AE31" s="646" t="s">
        <v>548</v>
      </c>
      <c r="AF31" s="646"/>
      <c r="AG31" s="646"/>
      <c r="AH31" s="646"/>
      <c r="AI31" s="646"/>
      <c r="AJ31" s="646"/>
      <c r="AK31" s="646"/>
      <c r="AL31" s="646"/>
    </row>
    <row r="32" spans="2:45" ht="9.75" customHeight="1">
      <c r="B32" s="629"/>
      <c r="C32" s="499"/>
      <c r="D32" s="457"/>
      <c r="E32" s="457"/>
      <c r="F32" s="457"/>
      <c r="G32" s="457"/>
      <c r="H32" s="448"/>
      <c r="I32" s="448"/>
      <c r="J32" s="448"/>
      <c r="K32" s="448"/>
      <c r="L32" s="448"/>
      <c r="M32" s="448"/>
      <c r="N32" s="448"/>
      <c r="O32" s="448"/>
      <c r="Q32" s="448"/>
      <c r="R32" s="448"/>
      <c r="S32" s="448"/>
      <c r="T32" s="448"/>
      <c r="U32" s="448"/>
      <c r="V32" s="448"/>
      <c r="W32" s="448"/>
      <c r="X32" s="490" t="str">
        <f>IF(I33="","",ROUNDDOWN((I33+M33*0.01)*0.7958,0))</f>
        <v/>
      </c>
      <c r="Y32" s="490"/>
      <c r="Z32" s="490"/>
      <c r="AA32" s="490"/>
      <c r="AB32" s="490"/>
      <c r="AC32" s="638" t="str">
        <f>IF(I33="","",(ROUNDDOWN((I33+M33*0.01)-(Q33+T33*0.01),2)-ROUNDDOWN((I33+M33*0.01)-(Q33+T33*0.01),0))*100)</f>
        <v/>
      </c>
      <c r="AD32" s="638"/>
      <c r="AE32" s="646"/>
      <c r="AF32" s="646"/>
      <c r="AG32" s="646"/>
      <c r="AH32" s="646"/>
      <c r="AI32" s="646"/>
      <c r="AJ32" s="646"/>
      <c r="AK32" s="646"/>
      <c r="AL32" s="646"/>
    </row>
    <row r="33" spans="2:42" ht="13.5" customHeight="1">
      <c r="B33" s="629"/>
      <c r="C33" s="499"/>
      <c r="D33" s="457"/>
      <c r="E33" s="457"/>
      <c r="F33" s="457"/>
      <c r="G33" s="457"/>
      <c r="H33" s="102" t="s">
        <v>36</v>
      </c>
      <c r="I33" s="502"/>
      <c r="J33" s="502"/>
      <c r="K33" s="502"/>
      <c r="L33" s="102" t="s">
        <v>25</v>
      </c>
      <c r="M33" s="502"/>
      <c r="N33" s="502"/>
      <c r="O33" s="449" t="s">
        <v>700</v>
      </c>
      <c r="P33" s="449"/>
      <c r="Q33" s="453" t="str">
        <f>IF(I33="","",ROUNDDOWN((I33+M33*0.01)*0.2042,0))</f>
        <v/>
      </c>
      <c r="R33" s="453"/>
      <c r="S33" s="102" t="s">
        <v>25</v>
      </c>
      <c r="T33" s="453" t="str">
        <f>IF(I33="","",(ROUNDDOWN((I33+M33*0.01)*0.2042,2)-ROUNDDOWN((I33+M33*0.01)*0.2042,0))*100)</f>
        <v/>
      </c>
      <c r="U33" s="453"/>
      <c r="V33" s="453"/>
      <c r="W33" s="102" t="s">
        <v>701</v>
      </c>
      <c r="X33" s="490"/>
      <c r="Y33" s="490"/>
      <c r="Z33" s="490"/>
      <c r="AA33" s="490"/>
      <c r="AB33" s="490"/>
      <c r="AC33" s="638"/>
      <c r="AD33" s="638"/>
      <c r="AE33" s="516" t="s">
        <v>549</v>
      </c>
      <c r="AF33" s="516"/>
      <c r="AG33" s="516"/>
      <c r="AH33" s="516"/>
      <c r="AI33" s="516"/>
      <c r="AJ33" s="516"/>
      <c r="AK33" s="516"/>
      <c r="AL33" s="516"/>
    </row>
    <row r="34" spans="2:42" ht="9.75" customHeight="1">
      <c r="B34" s="629"/>
      <c r="C34" s="499"/>
      <c r="D34" s="456" t="s">
        <v>603</v>
      </c>
      <c r="E34" s="457"/>
      <c r="F34" s="457"/>
      <c r="G34" s="457"/>
      <c r="H34" s="463" t="s">
        <v>698</v>
      </c>
      <c r="I34" s="449"/>
      <c r="J34" s="449"/>
      <c r="K34" s="449"/>
      <c r="L34" s="449"/>
      <c r="M34" s="449"/>
      <c r="Q34" s="471" t="s">
        <v>699</v>
      </c>
      <c r="R34" s="448"/>
      <c r="S34" s="448"/>
      <c r="T34" s="448"/>
      <c r="U34" s="448"/>
      <c r="V34" s="448"/>
      <c r="W34" s="448"/>
      <c r="X34" s="106" t="s">
        <v>57</v>
      </c>
      <c r="Y34" s="490" t="str">
        <f>IFERROR(IF(Q36="","",IF(I36-Q36&lt;0,0,I36-Q36)),"")</f>
        <v/>
      </c>
      <c r="Z34" s="490"/>
      <c r="AA34" s="490"/>
      <c r="AB34" s="490"/>
      <c r="AC34" s="490"/>
      <c r="AD34" s="106" t="s">
        <v>25</v>
      </c>
      <c r="AE34" s="516"/>
      <c r="AF34" s="516"/>
      <c r="AG34" s="516"/>
      <c r="AH34" s="516"/>
      <c r="AI34" s="516"/>
      <c r="AJ34" s="516"/>
      <c r="AK34" s="516"/>
      <c r="AL34" s="516"/>
    </row>
    <row r="35" spans="2:42" ht="11.25" customHeight="1">
      <c r="B35" s="629"/>
      <c r="C35" s="499"/>
      <c r="D35" s="457"/>
      <c r="E35" s="457"/>
      <c r="F35" s="457"/>
      <c r="G35" s="457"/>
      <c r="H35" s="449"/>
      <c r="I35" s="449"/>
      <c r="J35" s="449"/>
      <c r="K35" s="449"/>
      <c r="L35" s="449"/>
      <c r="M35" s="449"/>
      <c r="Q35" s="448"/>
      <c r="R35" s="448"/>
      <c r="S35" s="448"/>
      <c r="T35" s="448"/>
      <c r="U35" s="448"/>
      <c r="V35" s="448"/>
      <c r="W35" s="448"/>
      <c r="X35" s="106"/>
      <c r="Y35" s="490"/>
      <c r="Z35" s="490"/>
      <c r="AA35" s="490"/>
      <c r="AB35" s="490"/>
      <c r="AC35" s="490"/>
      <c r="AD35" s="106"/>
      <c r="AE35" s="457" t="s">
        <v>550</v>
      </c>
      <c r="AF35" s="457"/>
      <c r="AG35" s="457"/>
      <c r="AH35" s="457"/>
      <c r="AL35" s="102" t="s">
        <v>25</v>
      </c>
    </row>
    <row r="36" spans="2:42" ht="15.75" customHeight="1">
      <c r="B36" s="629"/>
      <c r="C36" s="499"/>
      <c r="D36" s="457"/>
      <c r="E36" s="457"/>
      <c r="F36" s="457"/>
      <c r="G36" s="457"/>
      <c r="I36" s="490" t="str">
        <f>IF(Q36="","",IF(AA29="",AF17,AA29))</f>
        <v/>
      </c>
      <c r="J36" s="490"/>
      <c r="K36" s="490"/>
      <c r="L36" s="490"/>
      <c r="M36" s="490"/>
      <c r="N36" s="490"/>
      <c r="O36" s="490"/>
      <c r="P36" s="102" t="s">
        <v>70</v>
      </c>
      <c r="Q36" s="501"/>
      <c r="R36" s="501"/>
      <c r="S36" s="501"/>
      <c r="T36" s="501"/>
      <c r="U36" s="501"/>
      <c r="V36" s="501"/>
      <c r="W36" s="102" t="s">
        <v>25</v>
      </c>
      <c r="X36" s="106"/>
      <c r="Y36" s="490"/>
      <c r="Z36" s="490"/>
      <c r="AA36" s="490"/>
      <c r="AB36" s="490"/>
      <c r="AC36" s="490"/>
      <c r="AD36" s="106"/>
      <c r="AE36" s="457"/>
      <c r="AF36" s="457"/>
      <c r="AG36" s="457"/>
      <c r="AH36" s="457"/>
      <c r="AI36" s="486" t="str">
        <f>IF(配当還元=TRUE,AA29,AO19)</f>
        <v/>
      </c>
      <c r="AJ36" s="486"/>
      <c r="AK36" s="486"/>
      <c r="AL36" s="123"/>
    </row>
    <row r="37" spans="2:42" ht="9.75" customHeight="1">
      <c r="B37" s="629"/>
      <c r="C37" s="499"/>
      <c r="D37" s="456" t="s">
        <v>692</v>
      </c>
      <c r="E37" s="457"/>
      <c r="F37" s="457"/>
      <c r="G37" s="457"/>
      <c r="H37" s="436" t="s">
        <v>696</v>
      </c>
      <c r="I37" s="436"/>
      <c r="J37" s="436"/>
      <c r="K37" s="436"/>
      <c r="L37" s="436"/>
      <c r="M37" s="436"/>
      <c r="N37" s="436"/>
      <c r="O37" s="436"/>
      <c r="P37" s="436"/>
      <c r="Q37" s="436"/>
      <c r="R37" s="436"/>
      <c r="S37" s="436"/>
      <c r="T37" s="436"/>
      <c r="U37" s="436"/>
      <c r="V37" s="436"/>
      <c r="W37" s="436"/>
      <c r="X37" s="516" t="s">
        <v>693</v>
      </c>
      <c r="Y37" s="501"/>
      <c r="Z37" s="501"/>
      <c r="AA37" s="501"/>
      <c r="AB37" s="501"/>
      <c r="AC37" s="501"/>
      <c r="AD37" s="516" t="s">
        <v>25</v>
      </c>
      <c r="AE37" s="457"/>
      <c r="AF37" s="457"/>
      <c r="AG37" s="457"/>
      <c r="AH37" s="457"/>
      <c r="AI37" s="486"/>
      <c r="AJ37" s="486"/>
      <c r="AK37" s="486"/>
      <c r="AL37" s="123"/>
    </row>
    <row r="38" spans="2:42" ht="28.5" customHeight="1">
      <c r="B38" s="629"/>
      <c r="C38" s="499"/>
      <c r="D38" s="457"/>
      <c r="E38" s="457"/>
      <c r="F38" s="457"/>
      <c r="G38" s="457"/>
      <c r="H38" s="436"/>
      <c r="I38" s="436"/>
      <c r="J38" s="436"/>
      <c r="K38" s="436"/>
      <c r="L38" s="436"/>
      <c r="M38" s="436"/>
      <c r="N38" s="436"/>
      <c r="O38" s="436"/>
      <c r="P38" s="436"/>
      <c r="Q38" s="436"/>
      <c r="R38" s="436"/>
      <c r="S38" s="436"/>
      <c r="T38" s="436"/>
      <c r="U38" s="436"/>
      <c r="V38" s="436"/>
      <c r="W38" s="436"/>
      <c r="X38" s="516"/>
      <c r="Y38" s="501"/>
      <c r="Z38" s="501"/>
      <c r="AA38" s="501"/>
      <c r="AB38" s="501"/>
      <c r="AC38" s="501"/>
      <c r="AD38" s="516"/>
      <c r="AE38" s="456" t="s">
        <v>551</v>
      </c>
      <c r="AF38" s="456"/>
      <c r="AG38" s="456"/>
      <c r="AH38" s="456"/>
      <c r="AJ38" s="645" t="s">
        <v>697</v>
      </c>
      <c r="AK38" s="478"/>
      <c r="AL38" s="478"/>
    </row>
    <row r="39" spans="2:42" ht="20.25" customHeight="1">
      <c r="B39" s="629"/>
      <c r="C39" s="499"/>
      <c r="D39" s="456" t="s">
        <v>714</v>
      </c>
      <c r="E39" s="457"/>
      <c r="F39" s="457"/>
      <c r="G39" s="457"/>
      <c r="H39" s="448" t="s">
        <v>694</v>
      </c>
      <c r="I39" s="448"/>
      <c r="J39" s="448"/>
      <c r="K39" s="448"/>
      <c r="L39" s="448"/>
      <c r="M39" s="448"/>
      <c r="N39" s="448"/>
      <c r="O39" s="448"/>
      <c r="P39" s="448"/>
      <c r="Q39" s="448"/>
      <c r="R39" s="448"/>
      <c r="S39" s="448"/>
      <c r="T39" s="448"/>
      <c r="U39" s="448"/>
      <c r="V39" s="448"/>
      <c r="W39" s="448"/>
      <c r="X39" s="516" t="s">
        <v>74</v>
      </c>
      <c r="Y39" s="501"/>
      <c r="Z39" s="501"/>
      <c r="AA39" s="501"/>
      <c r="AB39" s="501"/>
      <c r="AC39" s="501"/>
      <c r="AD39" s="516" t="s">
        <v>25</v>
      </c>
      <c r="AE39" s="456"/>
      <c r="AF39" s="456"/>
      <c r="AG39" s="456"/>
      <c r="AH39" s="456"/>
      <c r="AI39" s="501"/>
      <c r="AJ39" s="501"/>
      <c r="AL39" s="291"/>
      <c r="AN39" s="644" t="s">
        <v>1047</v>
      </c>
      <c r="AO39" s="644"/>
      <c r="AP39" s="644"/>
    </row>
    <row r="40" spans="2:42" ht="16.5" customHeight="1">
      <c r="B40" s="629"/>
      <c r="C40" s="499"/>
      <c r="D40" s="457"/>
      <c r="E40" s="457"/>
      <c r="F40" s="457"/>
      <c r="G40" s="457"/>
      <c r="H40" s="448"/>
      <c r="I40" s="448"/>
      <c r="J40" s="448"/>
      <c r="K40" s="448"/>
      <c r="L40" s="448"/>
      <c r="M40" s="448"/>
      <c r="N40" s="448"/>
      <c r="O40" s="448"/>
      <c r="P40" s="448"/>
      <c r="Q40" s="448"/>
      <c r="R40" s="448"/>
      <c r="S40" s="448"/>
      <c r="T40" s="448"/>
      <c r="U40" s="448"/>
      <c r="V40" s="448"/>
      <c r="W40" s="448"/>
      <c r="X40" s="516"/>
      <c r="Y40" s="501"/>
      <c r="Z40" s="501"/>
      <c r="AA40" s="501"/>
      <c r="AB40" s="501"/>
      <c r="AC40" s="501"/>
      <c r="AD40" s="516"/>
      <c r="AE40" s="456"/>
      <c r="AF40" s="456"/>
      <c r="AG40" s="456"/>
      <c r="AH40" s="456"/>
      <c r="AN40" s="644"/>
      <c r="AO40" s="644"/>
      <c r="AP40" s="644"/>
    </row>
    <row r="41" spans="2:42" ht="15" customHeight="1"/>
    <row r="42" spans="2:42" ht="15" customHeight="1"/>
    <row r="43" spans="2:42" ht="15" customHeight="1"/>
    <row r="44" spans="2:42" ht="15" customHeight="1"/>
    <row r="45" spans="2:42" ht="15" customHeight="1"/>
    <row r="46" spans="2:42" ht="15" customHeight="1"/>
    <row r="47" spans="2:42" ht="15" customHeight="1"/>
    <row r="48" spans="2: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algorithmName="SHA-512" hashValue="a9MuXbVvxOhFwrs4ACvqVJ2D+SLIHCh89BoHbwwCcSQJZY7drcxTpxiwDkcvVIT2nWtSP9Wg68iWCfbM5G3fJA==" saltValue="AvkFBEgSAw1+hVfqabAVtg==" spinCount="100000" sheet="1" objects="1" scenarios="1"/>
  <mergeCells count="164">
    <mergeCell ref="AO5:AS5"/>
    <mergeCell ref="AO6:AP6"/>
    <mergeCell ref="AO22:AS22"/>
    <mergeCell ref="AO17:AO18"/>
    <mergeCell ref="AN39:AP40"/>
    <mergeCell ref="V15:Z15"/>
    <mergeCell ref="P8:R8"/>
    <mergeCell ref="AE28:AF28"/>
    <mergeCell ref="AA29:AF30"/>
    <mergeCell ref="AH28:AL30"/>
    <mergeCell ref="X37:X38"/>
    <mergeCell ref="X39:X40"/>
    <mergeCell ref="AI36:AK37"/>
    <mergeCell ref="AJ38:AL38"/>
    <mergeCell ref="AE31:AL32"/>
    <mergeCell ref="AE33:AL34"/>
    <mergeCell ref="AE23:AE24"/>
    <mergeCell ref="AL23:AL24"/>
    <mergeCell ref="AF23:AJ23"/>
    <mergeCell ref="AF24:AK25"/>
    <mergeCell ref="AH26:AL27"/>
    <mergeCell ref="Y34:AC36"/>
    <mergeCell ref="T27:V27"/>
    <mergeCell ref="W27:Z27"/>
    <mergeCell ref="F23:M24"/>
    <mergeCell ref="F25:M25"/>
    <mergeCell ref="P23:V24"/>
    <mergeCell ref="P25:V25"/>
    <mergeCell ref="Y23:AD24"/>
    <mergeCell ref="Y25:AD25"/>
    <mergeCell ref="W23:W24"/>
    <mergeCell ref="N25:O25"/>
    <mergeCell ref="X23:X24"/>
    <mergeCell ref="Y37:AC38"/>
    <mergeCell ref="I36:O36"/>
    <mergeCell ref="Q36:V36"/>
    <mergeCell ref="H34:M35"/>
    <mergeCell ref="Q34:W35"/>
    <mergeCell ref="AD37:AD38"/>
    <mergeCell ref="H37:W38"/>
    <mergeCell ref="AE35:AH37"/>
    <mergeCell ref="AE38:AH40"/>
    <mergeCell ref="AD39:AD40"/>
    <mergeCell ref="Y39:AC40"/>
    <mergeCell ref="AC32:AD33"/>
    <mergeCell ref="X32:AB33"/>
    <mergeCell ref="I33:K33"/>
    <mergeCell ref="AF22:AL22"/>
    <mergeCell ref="N23:O24"/>
    <mergeCell ref="AA27:AB27"/>
    <mergeCell ref="AC27:AD27"/>
    <mergeCell ref="P26:Q26"/>
    <mergeCell ref="AH20:AL20"/>
    <mergeCell ref="G21:L21"/>
    <mergeCell ref="O21:R21"/>
    <mergeCell ref="AC21:AF21"/>
    <mergeCell ref="AI21:AK21"/>
    <mergeCell ref="Z21:AA21"/>
    <mergeCell ref="U21:Y21"/>
    <mergeCell ref="F20:M20"/>
    <mergeCell ref="N20:S20"/>
    <mergeCell ref="T20:AA20"/>
    <mergeCell ref="AB20:AG20"/>
    <mergeCell ref="F22:O22"/>
    <mergeCell ref="P22:W22"/>
    <mergeCell ref="Y22:AE22"/>
    <mergeCell ref="M27:O27"/>
    <mergeCell ref="P27:S27"/>
    <mergeCell ref="X8:AA8"/>
    <mergeCell ref="K7:M7"/>
    <mergeCell ref="R7:Y7"/>
    <mergeCell ref="AA15:AB15"/>
    <mergeCell ref="R15:S15"/>
    <mergeCell ref="AA28:AB28"/>
    <mergeCell ref="G29:H29"/>
    <mergeCell ref="J29:K29"/>
    <mergeCell ref="O29:P29"/>
    <mergeCell ref="T29:Y29"/>
    <mergeCell ref="Q29:R29"/>
    <mergeCell ref="N28:Q28"/>
    <mergeCell ref="M29:M30"/>
    <mergeCell ref="G30:L30"/>
    <mergeCell ref="F28:I28"/>
    <mergeCell ref="F26:M26"/>
    <mergeCell ref="AA16:AD18"/>
    <mergeCell ref="K16:O16"/>
    <mergeCell ref="K17:P18"/>
    <mergeCell ref="Y19:AB19"/>
    <mergeCell ref="V19:X19"/>
    <mergeCell ref="V16:Y18"/>
    <mergeCell ref="Q16:T18"/>
    <mergeCell ref="K19:O19"/>
    <mergeCell ref="M14:P14"/>
    <mergeCell ref="N15:Q15"/>
    <mergeCell ref="B20:C30"/>
    <mergeCell ref="B31:B40"/>
    <mergeCell ref="C31:C40"/>
    <mergeCell ref="D31:G33"/>
    <mergeCell ref="D20:E21"/>
    <mergeCell ref="D22:D25"/>
    <mergeCell ref="E23:E24"/>
    <mergeCell ref="D26:E27"/>
    <mergeCell ref="D28:E30"/>
    <mergeCell ref="D34:G36"/>
    <mergeCell ref="D37:G38"/>
    <mergeCell ref="D39:G40"/>
    <mergeCell ref="F27:L27"/>
    <mergeCell ref="H39:W40"/>
    <mergeCell ref="Q19:S19"/>
    <mergeCell ref="T19:U19"/>
    <mergeCell ref="O33:P33"/>
    <mergeCell ref="Q33:R33"/>
    <mergeCell ref="T33:V33"/>
    <mergeCell ref="M33:N33"/>
    <mergeCell ref="H31:O32"/>
    <mergeCell ref="Q31:W32"/>
    <mergeCell ref="J12:AD12"/>
    <mergeCell ref="D3:I4"/>
    <mergeCell ref="AM3:AM10"/>
    <mergeCell ref="A3:A11"/>
    <mergeCell ref="AE17:AE18"/>
    <mergeCell ref="AL17:AL18"/>
    <mergeCell ref="K4:R4"/>
    <mergeCell ref="U4:AC4"/>
    <mergeCell ref="AF4:AK4"/>
    <mergeCell ref="AF6:AK8"/>
    <mergeCell ref="J3:S3"/>
    <mergeCell ref="T3:AD3"/>
    <mergeCell ref="B3:C19"/>
    <mergeCell ref="D5:D12"/>
    <mergeCell ref="D13:D19"/>
    <mergeCell ref="E5:I5"/>
    <mergeCell ref="J5:AD5"/>
    <mergeCell ref="K8:O8"/>
    <mergeCell ref="S8:W8"/>
    <mergeCell ref="AB8:AC8"/>
    <mergeCell ref="AE3:AL3"/>
    <mergeCell ref="J6:AD6"/>
    <mergeCell ref="V13:Z14"/>
    <mergeCell ref="K13:P13"/>
    <mergeCell ref="AO28:AS29"/>
    <mergeCell ref="AI39:AJ39"/>
    <mergeCell ref="AD1:AE1"/>
    <mergeCell ref="B1:AC1"/>
    <mergeCell ref="AF1:AK1"/>
    <mergeCell ref="AF9:AK9"/>
    <mergeCell ref="AF10:AK10"/>
    <mergeCell ref="AF11:AK11"/>
    <mergeCell ref="AF12:AK12"/>
    <mergeCell ref="E13:I15"/>
    <mergeCell ref="E16:I19"/>
    <mergeCell ref="AE13:AL13"/>
    <mergeCell ref="AE16:AL16"/>
    <mergeCell ref="AF14:AK15"/>
    <mergeCell ref="AF17:AK19"/>
    <mergeCell ref="AE5:AL5"/>
    <mergeCell ref="E6:I8"/>
    <mergeCell ref="E9:I9"/>
    <mergeCell ref="E10:I10"/>
    <mergeCell ref="E11:I11"/>
    <mergeCell ref="E12:I12"/>
    <mergeCell ref="J9:AD9"/>
    <mergeCell ref="J10:AD10"/>
    <mergeCell ref="J11:AD11"/>
  </mergeCells>
  <phoneticPr fontId="2"/>
  <dataValidations count="5">
    <dataValidation imeMode="off" allowBlank="1" showInputMessage="1" showErrorMessage="1" sqref="AI39 AL39 Y37:AC40"/>
    <dataValidation type="whole" imeMode="off" operator="greaterThanOrEqual" allowBlank="1" showErrorMessage="1" error="負数（マイナスの数）は入れられません。また円未満の端数は入れられません。" sqref="V15:Z15 Q36:V36">
      <formula1>0</formula1>
    </dataValidation>
    <dataValidation type="whole" operator="greaterThanOrEqual" allowBlank="1" showErrorMessage="1" error="負数（マイナスの数）は入れられません。また円未満の端数は入れられません。" sqref="Q19:S19 I33:K33">
      <formula1>0</formula1>
    </dataValidation>
    <dataValidation type="whole" imeMode="off" allowBlank="1" showErrorMessage="1" error="負数は入れられません。また99より大きい数値は入れられません。" sqref="AC15 M33:N33">
      <formula1>0</formula1>
      <formula2>99</formula2>
    </dataValidation>
    <dataValidation type="decimal" imeMode="off" operator="greaterThanOrEqual" allowBlank="1" showErrorMessage="1" error="負数（マイナスの数）は入れられません。" sqref="V19:X19 AC19">
      <formula1>0</formula1>
    </dataValidation>
  </dataValidations>
  <pageMargins left="0.65" right="0.25" top="0.74803149606299213" bottom="0.56999999999999995" header="0.31496062992125984" footer="0.31496062992125984"/>
  <pageSetup paperSize="9" scale="97" orientation="portrait" blackAndWhite="1"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00000"/>
  </sheetPr>
  <dimension ref="A1:BA98"/>
  <sheetViews>
    <sheetView showGridLines="0" showRowColHeaders="0" zoomScale="130" zoomScaleNormal="130" workbookViewId="0">
      <selection activeCell="M5" sqref="M5:T6"/>
    </sheetView>
  </sheetViews>
  <sheetFormatPr defaultRowHeight="9.75"/>
  <cols>
    <col min="1" max="1" width="1.75" style="87" customWidth="1"/>
    <col min="2" max="4" width="2.75" style="138" customWidth="1"/>
    <col min="5" max="5" width="2.5" style="138" customWidth="1"/>
    <col min="6" max="7" width="1.5" style="138" customWidth="1"/>
    <col min="8" max="8" width="1.375" style="138" customWidth="1"/>
    <col min="9" max="9" width="2.5" style="138" customWidth="1"/>
    <col min="10" max="10" width="3" style="138" customWidth="1"/>
    <col min="11" max="11" width="2.5" style="138" customWidth="1"/>
    <col min="12" max="12" width="2.375" style="138" customWidth="1"/>
    <col min="13" max="13" width="2.5" style="138" customWidth="1"/>
    <col min="14" max="14" width="1.875" style="138" customWidth="1"/>
    <col min="15" max="15" width="0.875" style="138" customWidth="1"/>
    <col min="16" max="17" width="1.25" style="138" customWidth="1"/>
    <col min="18" max="18" width="1.375" style="138" customWidth="1"/>
    <col min="19" max="19" width="1" style="138" customWidth="1"/>
    <col min="20" max="20" width="1.75" style="138" customWidth="1"/>
    <col min="21" max="21" width="3.75" style="138" customWidth="1"/>
    <col min="22" max="22" width="1.25" style="138" customWidth="1"/>
    <col min="23" max="23" width="2.75" style="138" customWidth="1"/>
    <col min="24" max="24" width="1.75" style="138" customWidth="1"/>
    <col min="25" max="25" width="1.375" style="138" customWidth="1"/>
    <col min="26" max="26" width="2" style="138" customWidth="1"/>
    <col min="27" max="27" width="1.75" style="138" customWidth="1"/>
    <col min="28" max="28" width="0.875" style="138" customWidth="1"/>
    <col min="29" max="29" width="1.375" style="138" customWidth="1"/>
    <col min="30" max="30" width="0.875" style="138" customWidth="1"/>
    <col min="31" max="31" width="1.625" style="138" customWidth="1"/>
    <col min="32" max="32" width="1.5" style="138" customWidth="1"/>
    <col min="33" max="33" width="5.875" style="138" customWidth="1"/>
    <col min="34" max="34" width="1.875" style="138" customWidth="1"/>
    <col min="35" max="35" width="2.75" style="138" customWidth="1"/>
    <col min="36" max="37" width="2" style="138" customWidth="1"/>
    <col min="38" max="38" width="2.125" style="138" customWidth="1"/>
    <col min="39" max="39" width="3.125" style="138" customWidth="1"/>
    <col min="40" max="40" width="2.75" style="138" customWidth="1"/>
    <col min="41" max="41" width="2.25" style="138" customWidth="1"/>
    <col min="42" max="42" width="1.25" style="138" customWidth="1"/>
    <col min="43" max="43" width="1.875" style="138" customWidth="1"/>
    <col min="44" max="44" width="3.5" style="138" customWidth="1"/>
    <col min="45" max="46" width="1.875" style="138" customWidth="1"/>
    <col min="47" max="47" width="2.625" style="138" customWidth="1"/>
    <col min="48" max="48" width="7.25" style="138" customWidth="1"/>
    <col min="49" max="49" width="26.375" style="138" customWidth="1"/>
    <col min="50" max="56" width="2.625" style="138" customWidth="1"/>
    <col min="57" max="16384" width="9" style="138"/>
  </cols>
  <sheetData>
    <row r="1" spans="1:53" ht="18" customHeight="1">
      <c r="B1" s="470" t="s">
        <v>957</v>
      </c>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150"/>
      <c r="AC1" s="150"/>
      <c r="AG1" s="510" t="s">
        <v>291</v>
      </c>
      <c r="AH1" s="510"/>
      <c r="AI1" s="489" t="str">
        <f>IF('１表の１'!D4="","",'１表の１'!D4)</f>
        <v/>
      </c>
      <c r="AJ1" s="489"/>
      <c r="AK1" s="489"/>
      <c r="AL1" s="489"/>
      <c r="AM1" s="489"/>
      <c r="AN1" s="489"/>
      <c r="AO1" s="489"/>
      <c r="AP1" s="489"/>
      <c r="AQ1" s="489"/>
      <c r="AR1" s="489"/>
    </row>
    <row r="2" spans="1:53" ht="3.75" customHeight="1">
      <c r="AT2" s="434" t="s">
        <v>285</v>
      </c>
    </row>
    <row r="3" spans="1:53" ht="17.25" customHeight="1">
      <c r="A3" s="467" t="s">
        <v>299</v>
      </c>
      <c r="B3" s="663" t="s">
        <v>956</v>
      </c>
      <c r="C3" s="461" t="s">
        <v>966</v>
      </c>
      <c r="D3" s="461"/>
      <c r="E3" s="461"/>
      <c r="F3" s="461"/>
      <c r="G3" s="461"/>
      <c r="H3" s="461"/>
      <c r="I3" s="431" t="s">
        <v>958</v>
      </c>
      <c r="J3" s="431"/>
      <c r="K3" s="431"/>
      <c r="L3" s="431"/>
      <c r="M3" s="431" t="s">
        <v>961</v>
      </c>
      <c r="N3" s="431"/>
      <c r="O3" s="431"/>
      <c r="P3" s="431"/>
      <c r="Q3" s="431"/>
      <c r="R3" s="431"/>
      <c r="S3" s="431"/>
      <c r="T3" s="431"/>
      <c r="U3" s="431"/>
      <c r="V3" s="431" t="s">
        <v>962</v>
      </c>
      <c r="W3" s="431"/>
      <c r="X3" s="431"/>
      <c r="Y3" s="431"/>
      <c r="Z3" s="431"/>
      <c r="AA3" s="431"/>
      <c r="AB3" s="431"/>
      <c r="AC3" s="431"/>
      <c r="AD3" s="431"/>
      <c r="AE3" s="431"/>
      <c r="AF3" s="431" t="s">
        <v>963</v>
      </c>
      <c r="AG3" s="431"/>
      <c r="AH3" s="431"/>
      <c r="AI3" s="431"/>
      <c r="AJ3" s="431"/>
      <c r="AK3" s="431"/>
      <c r="AL3" s="482" t="s">
        <v>964</v>
      </c>
      <c r="AM3" s="482"/>
      <c r="AN3" s="482"/>
      <c r="AO3" s="482"/>
      <c r="AP3" s="482"/>
      <c r="AQ3" s="482"/>
      <c r="AR3" s="482"/>
      <c r="AS3" s="482"/>
      <c r="AT3" s="434"/>
    </row>
    <row r="4" spans="1:53" ht="11.25" customHeight="1">
      <c r="A4" s="467"/>
      <c r="B4" s="663"/>
      <c r="C4" s="461"/>
      <c r="D4" s="461"/>
      <c r="E4" s="461"/>
      <c r="F4" s="461"/>
      <c r="G4" s="461"/>
      <c r="H4" s="46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49" t="s">
        <v>229</v>
      </c>
      <c r="AM4" s="449"/>
      <c r="AN4" s="449"/>
      <c r="AO4" s="449"/>
      <c r="AP4" s="449"/>
      <c r="AQ4" s="449"/>
      <c r="AR4" s="449"/>
      <c r="AS4" s="449"/>
      <c r="AT4" s="434"/>
    </row>
    <row r="5" spans="1:53" ht="10.5" customHeight="1">
      <c r="A5" s="467"/>
      <c r="B5" s="663"/>
      <c r="C5" s="449" t="s">
        <v>967</v>
      </c>
      <c r="D5" s="449"/>
      <c r="E5" s="449"/>
      <c r="F5" s="449"/>
      <c r="G5" s="449"/>
      <c r="H5" s="449"/>
      <c r="I5" s="633" t="s">
        <v>959</v>
      </c>
      <c r="J5" s="633"/>
      <c r="K5" s="633"/>
      <c r="L5" s="633"/>
      <c r="M5" s="501"/>
      <c r="N5" s="501"/>
      <c r="O5" s="501"/>
      <c r="P5" s="501"/>
      <c r="Q5" s="501"/>
      <c r="R5" s="501"/>
      <c r="S5" s="501"/>
      <c r="T5" s="501"/>
      <c r="U5" s="141" t="s">
        <v>19</v>
      </c>
      <c r="V5" s="501"/>
      <c r="W5" s="501"/>
      <c r="X5" s="501"/>
      <c r="Y5" s="501"/>
      <c r="Z5" s="501"/>
      <c r="AA5" s="501"/>
      <c r="AB5" s="501"/>
      <c r="AC5" s="516" t="s">
        <v>19</v>
      </c>
      <c r="AD5" s="516"/>
      <c r="AE5" s="516"/>
      <c r="AF5" s="449" t="s">
        <v>82</v>
      </c>
      <c r="AG5" s="490" t="str">
        <f>IF(AND(M5="",V5=""),"",M5+V5)</f>
        <v/>
      </c>
      <c r="AH5" s="490"/>
      <c r="AI5" s="490"/>
      <c r="AJ5" s="516" t="s">
        <v>19</v>
      </c>
      <c r="AK5" s="516"/>
      <c r="AL5" s="509" t="s">
        <v>965</v>
      </c>
      <c r="AM5" s="509"/>
      <c r="AN5" s="509"/>
      <c r="AO5" s="509"/>
      <c r="AP5" s="509"/>
      <c r="AQ5" s="509"/>
      <c r="AR5" s="509"/>
      <c r="AS5" s="509"/>
      <c r="AT5" s="434"/>
    </row>
    <row r="6" spans="1:53" ht="16.5" customHeight="1">
      <c r="A6" s="467"/>
      <c r="B6" s="663"/>
      <c r="C6" s="449"/>
      <c r="D6" s="449"/>
      <c r="E6" s="449"/>
      <c r="F6" s="449"/>
      <c r="G6" s="449"/>
      <c r="H6" s="449"/>
      <c r="I6" s="633"/>
      <c r="J6" s="633"/>
      <c r="K6" s="633"/>
      <c r="L6" s="633"/>
      <c r="M6" s="501"/>
      <c r="N6" s="501"/>
      <c r="O6" s="501"/>
      <c r="P6" s="501"/>
      <c r="Q6" s="501"/>
      <c r="R6" s="501"/>
      <c r="S6" s="501"/>
      <c r="T6" s="501"/>
      <c r="V6" s="501"/>
      <c r="W6" s="501"/>
      <c r="X6" s="501"/>
      <c r="Y6" s="501"/>
      <c r="Z6" s="501"/>
      <c r="AA6" s="501"/>
      <c r="AB6" s="501"/>
      <c r="AF6" s="449"/>
      <c r="AG6" s="490"/>
      <c r="AH6" s="490"/>
      <c r="AI6" s="490"/>
      <c r="AL6" s="138" t="s">
        <v>84</v>
      </c>
      <c r="AM6" s="664" t="str">
        <f>IFERROR(IF(OR(AG5="",AG7=""),"",IF(OR(AG5/(AG5+AG7)&gt;1,(AG5+AG7)&lt;0),1,ROUNDDOWN(AG5/(AG5+AG7),3))),1)</f>
        <v/>
      </c>
      <c r="AN6" s="664"/>
      <c r="AO6" s="664"/>
      <c r="AP6" s="664"/>
      <c r="AQ6" s="664"/>
      <c r="AR6" s="664"/>
      <c r="AS6" s="664"/>
      <c r="AT6" s="434"/>
      <c r="AV6" s="447" t="s">
        <v>1048</v>
      </c>
      <c r="AW6" s="447"/>
      <c r="AX6" s="156"/>
      <c r="AY6" s="156"/>
      <c r="AZ6" s="156"/>
      <c r="BA6" s="156"/>
    </row>
    <row r="7" spans="1:53" ht="28.5" customHeight="1">
      <c r="A7" s="467"/>
      <c r="B7" s="663"/>
      <c r="C7" s="449"/>
      <c r="D7" s="449"/>
      <c r="E7" s="449"/>
      <c r="F7" s="449"/>
      <c r="G7" s="449"/>
      <c r="H7" s="449"/>
      <c r="I7" s="457" t="s">
        <v>960</v>
      </c>
      <c r="J7" s="457"/>
      <c r="K7" s="457"/>
      <c r="L7" s="457"/>
      <c r="M7" s="661"/>
      <c r="N7" s="661"/>
      <c r="O7" s="661"/>
      <c r="P7" s="661"/>
      <c r="Q7" s="661"/>
      <c r="R7" s="661"/>
      <c r="S7" s="661"/>
      <c r="T7" s="661"/>
      <c r="U7" s="141" t="s">
        <v>19</v>
      </c>
      <c r="V7" s="661"/>
      <c r="W7" s="661"/>
      <c r="X7" s="661"/>
      <c r="Y7" s="661"/>
      <c r="Z7" s="661"/>
      <c r="AA7" s="661"/>
      <c r="AB7" s="661"/>
      <c r="AC7" s="516" t="s">
        <v>19</v>
      </c>
      <c r="AD7" s="516"/>
      <c r="AE7" s="516"/>
      <c r="AF7" s="138" t="s">
        <v>83</v>
      </c>
      <c r="AG7" s="615" t="str">
        <f>IF(OR(M7="",V7=""),"",M7+V7)</f>
        <v/>
      </c>
      <c r="AH7" s="615"/>
      <c r="AI7" s="615"/>
      <c r="AJ7" s="516" t="s">
        <v>19</v>
      </c>
      <c r="AK7" s="516"/>
      <c r="AM7" s="664"/>
      <c r="AN7" s="664"/>
      <c r="AO7" s="664"/>
      <c r="AP7" s="664"/>
      <c r="AQ7" s="664"/>
      <c r="AR7" s="664"/>
      <c r="AS7" s="664"/>
      <c r="AT7" s="434"/>
      <c r="AV7" s="447"/>
      <c r="AW7" s="447"/>
      <c r="AX7" s="156"/>
      <c r="AY7" s="156"/>
      <c r="AZ7" s="156"/>
      <c r="BA7" s="156"/>
    </row>
    <row r="8" spans="1:53" ht="13.5" customHeight="1">
      <c r="A8" s="467"/>
      <c r="B8" s="663"/>
      <c r="C8" s="449" t="s">
        <v>224</v>
      </c>
      <c r="D8" s="449"/>
      <c r="E8" s="449"/>
      <c r="F8" s="449"/>
      <c r="G8" s="449"/>
      <c r="H8" s="449"/>
      <c r="I8" s="463" t="s">
        <v>968</v>
      </c>
      <c r="J8" s="449"/>
      <c r="K8" s="449"/>
      <c r="L8" s="449"/>
      <c r="M8" s="449"/>
      <c r="N8" s="449"/>
      <c r="O8" s="449"/>
      <c r="P8" s="449"/>
      <c r="Q8" s="449"/>
      <c r="R8" s="463" t="s">
        <v>969</v>
      </c>
      <c r="S8" s="449"/>
      <c r="T8" s="449"/>
      <c r="U8" s="449"/>
      <c r="V8" s="449"/>
      <c r="W8" s="449"/>
      <c r="X8" s="449"/>
      <c r="Y8" s="449"/>
      <c r="Z8" s="449"/>
      <c r="AA8" s="449"/>
      <c r="AB8" s="449"/>
      <c r="AC8" s="458" t="s">
        <v>970</v>
      </c>
      <c r="AD8" s="458"/>
      <c r="AE8" s="458"/>
      <c r="AF8" s="458"/>
      <c r="AG8" s="458"/>
      <c r="AH8" s="458"/>
      <c r="AI8" s="458"/>
      <c r="AJ8" s="458"/>
      <c r="AK8" s="458"/>
      <c r="AL8" s="458" t="s">
        <v>224</v>
      </c>
      <c r="AM8" s="458"/>
      <c r="AN8" s="458"/>
      <c r="AO8" s="458"/>
      <c r="AP8" s="458"/>
      <c r="AQ8" s="458"/>
      <c r="AR8" s="458"/>
      <c r="AS8" s="458"/>
      <c r="AT8" s="434"/>
      <c r="AV8" s="156"/>
      <c r="AW8" s="156"/>
      <c r="AX8" s="156"/>
      <c r="AY8" s="156"/>
      <c r="AZ8" s="156"/>
      <c r="BA8" s="156"/>
    </row>
    <row r="9" spans="1:53" ht="13.5" customHeight="1">
      <c r="A9" s="467"/>
      <c r="B9" s="663"/>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t="s">
        <v>971</v>
      </c>
      <c r="AD9" s="449"/>
      <c r="AE9" s="449"/>
      <c r="AF9" s="449"/>
      <c r="AG9" s="449"/>
      <c r="AH9" s="449"/>
      <c r="AI9" s="449"/>
      <c r="AJ9" s="449"/>
      <c r="AK9" s="449"/>
      <c r="AL9" s="449" t="s">
        <v>227</v>
      </c>
      <c r="AM9" s="449"/>
      <c r="AN9" s="449"/>
      <c r="AO9" s="449"/>
      <c r="AP9" s="449"/>
      <c r="AQ9" s="449"/>
      <c r="AR9" s="449"/>
      <c r="AS9" s="449"/>
      <c r="AT9" s="434"/>
      <c r="AW9" s="156"/>
      <c r="AX9" s="156"/>
      <c r="AY9" s="156"/>
      <c r="AZ9" s="156"/>
      <c r="BA9" s="156"/>
    </row>
    <row r="10" spans="1:53" ht="13.5" customHeight="1">
      <c r="A10" s="467"/>
      <c r="B10" s="663"/>
      <c r="C10" s="449"/>
      <c r="D10" s="449"/>
      <c r="E10" s="449"/>
      <c r="F10" s="449"/>
      <c r="G10" s="449"/>
      <c r="H10" s="449"/>
      <c r="I10" s="449" t="s">
        <v>29</v>
      </c>
      <c r="J10" s="504" t="str">
        <f>'４表'!AV8</f>
        <v/>
      </c>
      <c r="K10" s="504"/>
      <c r="L10" s="504"/>
      <c r="M10" s="141" t="s">
        <v>25</v>
      </c>
      <c r="N10" s="504" t="str">
        <f>'４表'!AZ8</f>
        <v/>
      </c>
      <c r="O10" s="504"/>
      <c r="P10" s="516" t="s">
        <v>26</v>
      </c>
      <c r="Q10" s="516"/>
      <c r="R10" s="657"/>
      <c r="S10" s="657"/>
      <c r="T10" s="657"/>
      <c r="U10" s="657"/>
      <c r="V10" s="657"/>
      <c r="W10" s="657"/>
      <c r="X10" s="657"/>
      <c r="Y10" s="657"/>
      <c r="Z10" s="657"/>
      <c r="AA10" s="657"/>
      <c r="AB10" s="657"/>
      <c r="AC10" s="449" t="s">
        <v>30</v>
      </c>
      <c r="AD10" s="449"/>
      <c r="AE10" s="504" t="str">
        <f>IFERROR(ROUNDDOWN((J10+N10*0.1)*R12,0),"")</f>
        <v/>
      </c>
      <c r="AF10" s="504"/>
      <c r="AG10" s="504"/>
      <c r="AH10" s="141" t="s">
        <v>25</v>
      </c>
      <c r="AI10" s="504" t="str">
        <f>IFERROR((ROUNDDOWN((J10+N10*0.1)*R12,1)-ROUNDDOWN((J10+N10*0.1)*R12,0))*10,"")</f>
        <v/>
      </c>
      <c r="AJ10" s="504"/>
      <c r="AK10" s="141" t="s">
        <v>26</v>
      </c>
      <c r="AL10" s="449" t="s">
        <v>974</v>
      </c>
      <c r="AM10" s="504" t="str">
        <f>IFERROR(ROUNDDOWN((J10+N10*0.1)-(AE10+AI10*0.1),0),"")</f>
        <v/>
      </c>
      <c r="AN10" s="504"/>
      <c r="AO10" s="504"/>
      <c r="AP10" s="504"/>
      <c r="AQ10" s="141" t="s">
        <v>25</v>
      </c>
      <c r="AR10" s="504" t="str">
        <f>IFERROR((ROUNDDOWN((J10+N10*0.1)-(AE10+AI10*0.1),1)-ROUNDDOWN((J10+N10*0.1)-(AE10+AI10*0.1),0))*10,"")</f>
        <v/>
      </c>
      <c r="AS10" s="141" t="s">
        <v>26</v>
      </c>
      <c r="AT10" s="434"/>
      <c r="AV10" s="252"/>
      <c r="AW10" s="156"/>
      <c r="AX10" s="156"/>
      <c r="AY10" s="156"/>
      <c r="AZ10" s="156"/>
      <c r="BA10" s="156"/>
    </row>
    <row r="11" spans="1:53" ht="13.5" customHeight="1">
      <c r="A11" s="467"/>
      <c r="B11" s="663"/>
      <c r="C11" s="449"/>
      <c r="D11" s="449"/>
      <c r="E11" s="449"/>
      <c r="F11" s="449"/>
      <c r="G11" s="449"/>
      <c r="H11" s="449"/>
      <c r="I11" s="449"/>
      <c r="J11" s="504"/>
      <c r="K11" s="504"/>
      <c r="L11" s="504"/>
      <c r="N11" s="504"/>
      <c r="O11" s="504"/>
      <c r="P11" s="431">
        <v>0</v>
      </c>
      <c r="Q11" s="431"/>
      <c r="R11" s="657"/>
      <c r="S11" s="657"/>
      <c r="T11" s="657"/>
      <c r="U11" s="657"/>
      <c r="V11" s="657"/>
      <c r="W11" s="657"/>
      <c r="X11" s="657"/>
      <c r="Y11" s="657"/>
      <c r="Z11" s="657"/>
      <c r="AA11" s="657"/>
      <c r="AB11" s="657"/>
      <c r="AC11" s="449"/>
      <c r="AD11" s="449"/>
      <c r="AE11" s="504"/>
      <c r="AF11" s="504"/>
      <c r="AG11" s="504"/>
      <c r="AI11" s="504"/>
      <c r="AJ11" s="504"/>
      <c r="AK11" s="136">
        <v>0</v>
      </c>
      <c r="AL11" s="449"/>
      <c r="AM11" s="504"/>
      <c r="AN11" s="504"/>
      <c r="AO11" s="504"/>
      <c r="AP11" s="504"/>
      <c r="AR11" s="504"/>
      <c r="AS11" s="136">
        <v>0</v>
      </c>
      <c r="AT11" s="434"/>
      <c r="AW11" s="252"/>
    </row>
    <row r="12" spans="1:53" ht="13.5" customHeight="1">
      <c r="A12" s="467"/>
      <c r="B12" s="663"/>
      <c r="C12" s="449" t="s">
        <v>225</v>
      </c>
      <c r="D12" s="449"/>
      <c r="E12" s="449"/>
      <c r="F12" s="449"/>
      <c r="G12" s="449"/>
      <c r="H12" s="449"/>
      <c r="I12" s="463" t="s">
        <v>972</v>
      </c>
      <c r="J12" s="449"/>
      <c r="K12" s="449"/>
      <c r="L12" s="449"/>
      <c r="M12" s="449"/>
      <c r="N12" s="449"/>
      <c r="O12" s="449"/>
      <c r="P12" s="449"/>
      <c r="Q12" s="449"/>
      <c r="R12" s="658" t="str">
        <f>AM6</f>
        <v/>
      </c>
      <c r="S12" s="659"/>
      <c r="T12" s="659"/>
      <c r="U12" s="659"/>
      <c r="V12" s="659"/>
      <c r="W12" s="659"/>
      <c r="X12" s="659"/>
      <c r="Y12" s="659"/>
      <c r="Z12" s="659"/>
      <c r="AA12" s="659"/>
      <c r="AB12" s="659"/>
      <c r="AC12" s="458" t="s">
        <v>973</v>
      </c>
      <c r="AD12" s="458"/>
      <c r="AE12" s="458"/>
      <c r="AF12" s="458"/>
      <c r="AG12" s="458"/>
      <c r="AH12" s="458"/>
      <c r="AI12" s="458"/>
      <c r="AJ12" s="458"/>
      <c r="AK12" s="458"/>
      <c r="AL12" s="458" t="s">
        <v>225</v>
      </c>
      <c r="AM12" s="458"/>
      <c r="AN12" s="458"/>
      <c r="AO12" s="458"/>
      <c r="AP12" s="458"/>
      <c r="AQ12" s="458"/>
      <c r="AR12" s="458"/>
      <c r="AS12" s="458"/>
      <c r="AT12" s="434"/>
    </row>
    <row r="13" spans="1:53" ht="13.5" customHeight="1">
      <c r="A13" s="467"/>
      <c r="B13" s="663"/>
      <c r="C13" s="449"/>
      <c r="D13" s="449"/>
      <c r="E13" s="449"/>
      <c r="F13" s="449"/>
      <c r="G13" s="449"/>
      <c r="H13" s="449"/>
      <c r="I13" s="449"/>
      <c r="J13" s="449"/>
      <c r="K13" s="449"/>
      <c r="L13" s="449"/>
      <c r="M13" s="449"/>
      <c r="N13" s="449"/>
      <c r="O13" s="449"/>
      <c r="P13" s="449"/>
      <c r="Q13" s="449"/>
      <c r="R13" s="659"/>
      <c r="S13" s="659"/>
      <c r="T13" s="659"/>
      <c r="U13" s="659"/>
      <c r="V13" s="659"/>
      <c r="W13" s="659"/>
      <c r="X13" s="659"/>
      <c r="Y13" s="659"/>
      <c r="Z13" s="659"/>
      <c r="AA13" s="659"/>
      <c r="AB13" s="659"/>
      <c r="AC13" s="449" t="s">
        <v>230</v>
      </c>
      <c r="AD13" s="449"/>
      <c r="AE13" s="449"/>
      <c r="AF13" s="449"/>
      <c r="AG13" s="449"/>
      <c r="AH13" s="449"/>
      <c r="AI13" s="449"/>
      <c r="AJ13" s="449"/>
      <c r="AK13" s="449"/>
      <c r="AL13" s="449" t="s">
        <v>228</v>
      </c>
      <c r="AM13" s="449"/>
      <c r="AN13" s="449"/>
      <c r="AO13" s="449"/>
      <c r="AP13" s="449"/>
      <c r="AQ13" s="449"/>
      <c r="AR13" s="449"/>
      <c r="AS13" s="449"/>
      <c r="AT13" s="434"/>
    </row>
    <row r="14" spans="1:53" ht="26.25" customHeight="1">
      <c r="A14" s="467"/>
      <c r="B14" s="663"/>
      <c r="C14" s="449"/>
      <c r="D14" s="449"/>
      <c r="E14" s="449"/>
      <c r="F14" s="449"/>
      <c r="G14" s="449"/>
      <c r="H14" s="449"/>
      <c r="I14" s="138" t="s">
        <v>32</v>
      </c>
      <c r="J14" s="452" t="str">
        <f>'４表'!AR25</f>
        <v/>
      </c>
      <c r="K14" s="453"/>
      <c r="L14" s="453"/>
      <c r="M14" s="453"/>
      <c r="N14" s="453"/>
      <c r="O14" s="453"/>
      <c r="P14" s="516" t="s">
        <v>25</v>
      </c>
      <c r="Q14" s="516"/>
      <c r="R14" s="657"/>
      <c r="S14" s="657"/>
      <c r="T14" s="657"/>
      <c r="U14" s="657"/>
      <c r="V14" s="657"/>
      <c r="W14" s="657"/>
      <c r="X14" s="657"/>
      <c r="Y14" s="657"/>
      <c r="Z14" s="657"/>
      <c r="AA14" s="657"/>
      <c r="AB14" s="657"/>
      <c r="AC14" s="449" t="s">
        <v>37</v>
      </c>
      <c r="AD14" s="449"/>
      <c r="AE14" s="490" t="str">
        <f>IFERROR(ROUNDDOWN(J14*R12,0),"")</f>
        <v/>
      </c>
      <c r="AF14" s="490"/>
      <c r="AG14" s="490"/>
      <c r="AH14" s="490"/>
      <c r="AI14" s="490"/>
      <c r="AJ14" s="490"/>
      <c r="AK14" s="141" t="s">
        <v>25</v>
      </c>
      <c r="AL14" s="138" t="s">
        <v>975</v>
      </c>
      <c r="AM14" s="490" t="str">
        <f>IFERROR(J14-AE14,"")</f>
        <v/>
      </c>
      <c r="AN14" s="490"/>
      <c r="AO14" s="490"/>
      <c r="AP14" s="490"/>
      <c r="AQ14" s="490"/>
      <c r="AR14" s="490"/>
      <c r="AS14" s="141" t="s">
        <v>25</v>
      </c>
      <c r="AT14" s="434"/>
    </row>
    <row r="15" spans="1:53" ht="15.75" customHeight="1">
      <c r="A15" s="467"/>
      <c r="B15" s="663"/>
      <c r="C15" s="449"/>
      <c r="D15" s="449"/>
      <c r="E15" s="449"/>
      <c r="F15" s="449"/>
      <c r="G15" s="449" t="s">
        <v>231</v>
      </c>
      <c r="H15" s="449"/>
      <c r="I15" s="463" t="s">
        <v>977</v>
      </c>
      <c r="J15" s="449"/>
      <c r="K15" s="449"/>
      <c r="L15" s="449"/>
      <c r="M15" s="449"/>
      <c r="N15" s="449"/>
      <c r="O15" s="449"/>
      <c r="P15" s="449"/>
      <c r="Q15" s="449"/>
      <c r="R15" s="456" t="s">
        <v>987</v>
      </c>
      <c r="S15" s="457"/>
      <c r="T15" s="457"/>
      <c r="U15" s="457"/>
      <c r="V15" s="457"/>
      <c r="W15" s="457"/>
      <c r="X15" s="457"/>
      <c r="Y15" s="457"/>
      <c r="Z15" s="457"/>
      <c r="AA15" s="457"/>
      <c r="AB15" s="457"/>
      <c r="AC15" s="461" t="s">
        <v>988</v>
      </c>
      <c r="AD15" s="461"/>
      <c r="AE15" s="461"/>
      <c r="AF15" s="461"/>
      <c r="AG15" s="461"/>
      <c r="AH15" s="461"/>
      <c r="AI15" s="461"/>
      <c r="AJ15" s="461"/>
      <c r="AK15" s="461"/>
      <c r="AL15" s="455" t="s">
        <v>990</v>
      </c>
      <c r="AM15" s="455"/>
      <c r="AN15" s="455"/>
      <c r="AO15" s="455"/>
      <c r="AP15" s="455"/>
      <c r="AQ15" s="455"/>
      <c r="AR15" s="455"/>
      <c r="AS15" s="455"/>
      <c r="AT15" s="434"/>
    </row>
    <row r="16" spans="1:53" ht="14.25" customHeight="1">
      <c r="A16" s="467"/>
      <c r="B16" s="663"/>
      <c r="C16" s="449"/>
      <c r="D16" s="449"/>
      <c r="E16" s="449"/>
      <c r="F16" s="449"/>
      <c r="G16" s="467" t="s">
        <v>60</v>
      </c>
      <c r="H16" s="467"/>
      <c r="I16" s="449"/>
      <c r="J16" s="449"/>
      <c r="K16" s="449"/>
      <c r="L16" s="449"/>
      <c r="M16" s="449"/>
      <c r="N16" s="449"/>
      <c r="O16" s="449"/>
      <c r="P16" s="449"/>
      <c r="Q16" s="449"/>
      <c r="R16" s="457"/>
      <c r="S16" s="457"/>
      <c r="T16" s="457"/>
      <c r="U16" s="457"/>
      <c r="V16" s="457"/>
      <c r="W16" s="457"/>
      <c r="X16" s="457"/>
      <c r="Y16" s="457"/>
      <c r="Z16" s="457"/>
      <c r="AA16" s="457"/>
      <c r="AB16" s="457"/>
      <c r="AC16" s="516" t="s">
        <v>989</v>
      </c>
      <c r="AD16" s="516"/>
      <c r="AE16" s="516"/>
      <c r="AF16" s="516"/>
      <c r="AG16" s="516"/>
      <c r="AH16" s="516"/>
      <c r="AI16" s="516"/>
      <c r="AJ16" s="516"/>
      <c r="AK16" s="516"/>
      <c r="AL16" s="449" t="s">
        <v>233</v>
      </c>
      <c r="AM16" s="449"/>
      <c r="AN16" s="449"/>
      <c r="AO16" s="449"/>
      <c r="AP16" s="449"/>
      <c r="AQ16" s="449"/>
      <c r="AR16" s="449"/>
      <c r="AS16" s="449"/>
    </row>
    <row r="17" spans="1:45" ht="26.25" customHeight="1">
      <c r="A17" s="467"/>
      <c r="B17" s="663"/>
      <c r="C17" s="449"/>
      <c r="D17" s="449"/>
      <c r="E17" s="449"/>
      <c r="F17" s="449"/>
      <c r="G17" s="467"/>
      <c r="H17" s="467"/>
      <c r="I17" s="138" t="s">
        <v>40</v>
      </c>
      <c r="J17" s="490" t="str">
        <f>'４表'!AR35</f>
        <v/>
      </c>
      <c r="K17" s="490"/>
      <c r="L17" s="490"/>
      <c r="M17" s="490"/>
      <c r="N17" s="490"/>
      <c r="O17" s="490"/>
      <c r="P17" s="516" t="s">
        <v>25</v>
      </c>
      <c r="Q17" s="516"/>
      <c r="R17" s="449" t="s">
        <v>41</v>
      </c>
      <c r="S17" s="449"/>
      <c r="T17" s="614" t="str">
        <f>IF('５表'!H26="","",'５表'!H26)</f>
        <v/>
      </c>
      <c r="U17" s="614"/>
      <c r="V17" s="614"/>
      <c r="W17" s="614"/>
      <c r="X17" s="614"/>
      <c r="Y17" s="614"/>
      <c r="Z17" s="614"/>
      <c r="AA17" s="472" t="s">
        <v>19</v>
      </c>
      <c r="AB17" s="472"/>
      <c r="AC17" s="449" t="s">
        <v>42</v>
      </c>
      <c r="AD17" s="449"/>
      <c r="AE17" s="490" t="str">
        <f>IF('１表の２'!F6="","",'１表の２'!F6)</f>
        <v/>
      </c>
      <c r="AF17" s="490"/>
      <c r="AG17" s="490"/>
      <c r="AH17" s="490"/>
      <c r="AI17" s="490"/>
      <c r="AJ17" s="516" t="s">
        <v>19</v>
      </c>
      <c r="AK17" s="516"/>
      <c r="AL17" s="138" t="s">
        <v>991</v>
      </c>
      <c r="AM17" s="490" t="str">
        <f>IFERROR(ROUNDDOWN(J17*T17/AE17,0),"")</f>
        <v/>
      </c>
      <c r="AN17" s="490"/>
      <c r="AO17" s="490"/>
      <c r="AP17" s="490"/>
      <c r="AQ17" s="490"/>
      <c r="AR17" s="490"/>
      <c r="AS17" s="141" t="s">
        <v>25</v>
      </c>
    </row>
    <row r="18" spans="1:45" ht="13.5" customHeight="1">
      <c r="B18" s="663"/>
      <c r="C18" s="449"/>
      <c r="D18" s="449"/>
      <c r="E18" s="449"/>
      <c r="F18" s="449"/>
      <c r="G18" s="449" t="s">
        <v>232</v>
      </c>
      <c r="H18" s="449"/>
      <c r="I18" s="665" t="s">
        <v>978</v>
      </c>
      <c r="J18" s="665"/>
      <c r="K18" s="665"/>
      <c r="L18" s="665"/>
      <c r="M18" s="665"/>
      <c r="N18" s="665"/>
      <c r="O18" s="665"/>
      <c r="P18" s="665"/>
      <c r="Q18" s="665"/>
      <c r="R18" s="456" t="s">
        <v>980</v>
      </c>
      <c r="S18" s="457"/>
      <c r="T18" s="457"/>
      <c r="U18" s="457"/>
      <c r="V18" s="457"/>
      <c r="W18" s="457"/>
      <c r="X18" s="457"/>
      <c r="Y18" s="457"/>
      <c r="Z18" s="457"/>
      <c r="AA18" s="457"/>
      <c r="AB18" s="457"/>
      <c r="AC18" s="463" t="s">
        <v>982</v>
      </c>
      <c r="AD18" s="449"/>
      <c r="AE18" s="449"/>
      <c r="AF18" s="449"/>
      <c r="AG18" s="449"/>
      <c r="AH18" s="449"/>
      <c r="AI18" s="449"/>
      <c r="AJ18" s="449"/>
      <c r="AK18" s="449"/>
      <c r="AL18" s="408" t="s">
        <v>983</v>
      </c>
      <c r="AM18" s="408"/>
      <c r="AN18" s="408"/>
      <c r="AO18" s="408"/>
      <c r="AP18" s="408"/>
      <c r="AQ18" s="408"/>
      <c r="AR18" s="408"/>
      <c r="AS18" s="408"/>
    </row>
    <row r="19" spans="1:45" ht="11.25" customHeight="1">
      <c r="B19" s="663"/>
      <c r="C19" s="449" t="s">
        <v>226</v>
      </c>
      <c r="D19" s="449"/>
      <c r="E19" s="449"/>
      <c r="F19" s="449"/>
      <c r="G19" s="660" t="s">
        <v>976</v>
      </c>
      <c r="H19" s="660"/>
      <c r="I19" s="411" t="s">
        <v>979</v>
      </c>
      <c r="J19" s="411"/>
      <c r="K19" s="411"/>
      <c r="L19" s="411"/>
      <c r="M19" s="411"/>
      <c r="N19" s="411"/>
      <c r="O19" s="411"/>
      <c r="P19" s="411"/>
      <c r="Q19" s="411"/>
      <c r="R19" s="457"/>
      <c r="S19" s="457"/>
      <c r="T19" s="457"/>
      <c r="U19" s="457"/>
      <c r="V19" s="457"/>
      <c r="W19" s="457"/>
      <c r="X19" s="457"/>
      <c r="Y19" s="457"/>
      <c r="Z19" s="457"/>
      <c r="AA19" s="457"/>
      <c r="AB19" s="457"/>
      <c r="AC19" s="449"/>
      <c r="AD19" s="449"/>
      <c r="AE19" s="449"/>
      <c r="AF19" s="449"/>
      <c r="AG19" s="449"/>
      <c r="AH19" s="449"/>
      <c r="AI19" s="449"/>
      <c r="AJ19" s="449"/>
      <c r="AK19" s="449"/>
      <c r="AL19" s="408"/>
      <c r="AM19" s="408"/>
      <c r="AN19" s="408"/>
      <c r="AO19" s="408"/>
      <c r="AP19" s="408"/>
      <c r="AQ19" s="408"/>
      <c r="AR19" s="408"/>
      <c r="AS19" s="408"/>
    </row>
    <row r="20" spans="1:45" ht="11.25" customHeight="1">
      <c r="B20" s="663"/>
      <c r="C20" s="449"/>
      <c r="D20" s="449"/>
      <c r="E20" s="449"/>
      <c r="F20" s="449"/>
      <c r="G20" s="660"/>
      <c r="H20" s="660"/>
      <c r="I20" s="411"/>
      <c r="J20" s="411"/>
      <c r="K20" s="411"/>
      <c r="L20" s="411"/>
      <c r="M20" s="411"/>
      <c r="N20" s="411"/>
      <c r="O20" s="411"/>
      <c r="P20" s="411"/>
      <c r="Q20" s="411"/>
      <c r="R20" s="516" t="s">
        <v>981</v>
      </c>
      <c r="S20" s="516"/>
      <c r="T20" s="516"/>
      <c r="U20" s="516"/>
      <c r="V20" s="516"/>
      <c r="W20" s="516"/>
      <c r="X20" s="516"/>
      <c r="Y20" s="516"/>
      <c r="Z20" s="516"/>
      <c r="AA20" s="516"/>
      <c r="AB20" s="516"/>
      <c r="AC20" s="449"/>
      <c r="AD20" s="449"/>
      <c r="AE20" s="449"/>
      <c r="AF20" s="449"/>
      <c r="AG20" s="449"/>
      <c r="AH20" s="449"/>
      <c r="AI20" s="449"/>
      <c r="AJ20" s="449"/>
      <c r="AK20" s="449"/>
      <c r="AL20" s="516" t="s">
        <v>984</v>
      </c>
      <c r="AM20" s="516"/>
      <c r="AN20" s="516"/>
      <c r="AO20" s="516"/>
      <c r="AP20" s="516"/>
      <c r="AQ20" s="516"/>
      <c r="AR20" s="516"/>
      <c r="AS20" s="516"/>
    </row>
    <row r="21" spans="1:45" ht="27.75" customHeight="1">
      <c r="B21" s="663"/>
      <c r="C21" s="449"/>
      <c r="D21" s="449"/>
      <c r="E21" s="449"/>
      <c r="F21" s="449"/>
      <c r="G21" s="660"/>
      <c r="H21" s="660"/>
      <c r="I21" s="138" t="s">
        <v>44</v>
      </c>
      <c r="J21" s="615">
        <f>'４表'!T31</f>
        <v>0</v>
      </c>
      <c r="K21" s="615"/>
      <c r="L21" s="615"/>
      <c r="M21" s="615"/>
      <c r="N21" s="615"/>
      <c r="O21" s="516" t="s">
        <v>19</v>
      </c>
      <c r="P21" s="516"/>
      <c r="Q21" s="516"/>
      <c r="R21" s="449" t="s">
        <v>45</v>
      </c>
      <c r="S21" s="449"/>
      <c r="T21" s="490" t="str">
        <f>'４表'!AU5</f>
        <v/>
      </c>
      <c r="U21" s="490"/>
      <c r="V21" s="490"/>
      <c r="W21" s="490"/>
      <c r="X21" s="490"/>
      <c r="Y21" s="490"/>
      <c r="Z21" s="490"/>
      <c r="AA21" s="516" t="s">
        <v>4</v>
      </c>
      <c r="AB21" s="516"/>
      <c r="AC21" s="658" t="str">
        <f>AM6</f>
        <v/>
      </c>
      <c r="AD21" s="658"/>
      <c r="AE21" s="658"/>
      <c r="AF21" s="658"/>
      <c r="AG21" s="658"/>
      <c r="AH21" s="658"/>
      <c r="AI21" s="658"/>
      <c r="AJ21" s="658"/>
      <c r="AK21" s="658"/>
      <c r="AL21" s="138" t="s">
        <v>210</v>
      </c>
      <c r="AM21" s="615" t="str">
        <f>IFERROR(ROUNDDOWN(J21*1000/T21*AC21,0),"")</f>
        <v/>
      </c>
      <c r="AN21" s="615"/>
      <c r="AO21" s="615"/>
      <c r="AP21" s="615"/>
      <c r="AQ21" s="615"/>
      <c r="AR21" s="615"/>
      <c r="AS21" s="141" t="s">
        <v>25</v>
      </c>
    </row>
    <row r="22" spans="1:45" ht="27.75" customHeight="1">
      <c r="B22" s="663"/>
      <c r="C22" s="449"/>
      <c r="D22" s="449"/>
      <c r="E22" s="449"/>
      <c r="F22" s="449"/>
      <c r="G22" s="449"/>
      <c r="H22" s="449"/>
      <c r="I22" s="449" t="s">
        <v>985</v>
      </c>
      <c r="J22" s="449"/>
      <c r="K22" s="449"/>
      <c r="L22" s="449"/>
      <c r="M22" s="449"/>
      <c r="N22" s="449"/>
      <c r="O22" s="449"/>
      <c r="P22" s="449"/>
      <c r="Q22" s="449"/>
      <c r="R22" s="449" t="s">
        <v>986</v>
      </c>
      <c r="S22" s="449"/>
      <c r="T22" s="449"/>
      <c r="U22" s="449"/>
      <c r="V22" s="449"/>
      <c r="W22" s="449"/>
      <c r="X22" s="449"/>
      <c r="Y22" s="449"/>
      <c r="Z22" s="449"/>
      <c r="AA22" s="449"/>
      <c r="AB22" s="449"/>
      <c r="AC22" s="471" t="s">
        <v>1007</v>
      </c>
      <c r="AD22" s="448"/>
      <c r="AE22" s="448"/>
      <c r="AF22" s="448"/>
      <c r="AG22" s="448"/>
      <c r="AH22" s="448"/>
      <c r="AI22" s="448"/>
      <c r="AJ22" s="448"/>
      <c r="AK22" s="448"/>
      <c r="AL22" s="448"/>
      <c r="AM22" s="448"/>
      <c r="AN22" s="448"/>
      <c r="AO22" s="448"/>
      <c r="AP22" s="448"/>
      <c r="AQ22" s="448"/>
      <c r="AR22" s="448"/>
      <c r="AS22" s="448"/>
    </row>
    <row r="23" spans="1:45" ht="28.5" customHeight="1">
      <c r="B23" s="663"/>
      <c r="C23" s="449"/>
      <c r="D23" s="449"/>
      <c r="E23" s="449"/>
      <c r="F23" s="449"/>
      <c r="G23" s="449"/>
      <c r="H23" s="449"/>
      <c r="I23" s="138" t="s">
        <v>212</v>
      </c>
      <c r="J23" s="615" t="str">
        <f>IFERROR(IF(AM17+AM21&gt;J17,J17,AM17+AM21),"")</f>
        <v/>
      </c>
      <c r="K23" s="615"/>
      <c r="L23" s="615"/>
      <c r="M23" s="615"/>
      <c r="N23" s="615"/>
      <c r="O23" s="615"/>
      <c r="P23" s="516" t="s">
        <v>25</v>
      </c>
      <c r="Q23" s="516"/>
      <c r="R23" s="449" t="s">
        <v>992</v>
      </c>
      <c r="S23" s="449"/>
      <c r="T23" s="490" t="str">
        <f>IFERROR(J17-J23,"")</f>
        <v/>
      </c>
      <c r="U23" s="490"/>
      <c r="V23" s="490"/>
      <c r="W23" s="490"/>
      <c r="X23" s="490"/>
      <c r="Y23" s="490"/>
      <c r="Z23" s="490"/>
      <c r="AA23" s="516" t="s">
        <v>25</v>
      </c>
      <c r="AB23" s="516"/>
      <c r="AC23" s="448"/>
      <c r="AD23" s="448"/>
      <c r="AE23" s="448"/>
      <c r="AF23" s="448"/>
      <c r="AG23" s="448"/>
      <c r="AH23" s="448"/>
      <c r="AI23" s="448"/>
      <c r="AJ23" s="448"/>
      <c r="AK23" s="448"/>
      <c r="AL23" s="448"/>
      <c r="AM23" s="448"/>
      <c r="AN23" s="448"/>
      <c r="AO23" s="448"/>
      <c r="AP23" s="448"/>
      <c r="AQ23" s="448"/>
      <c r="AR23" s="448"/>
      <c r="AS23" s="448"/>
    </row>
    <row r="24" spans="1:45" ht="18" customHeight="1">
      <c r="A24" s="138"/>
      <c r="B24" s="561" t="s">
        <v>955</v>
      </c>
      <c r="C24" s="563" t="s">
        <v>870</v>
      </c>
      <c r="D24" s="463" t="s">
        <v>880</v>
      </c>
      <c r="E24" s="449"/>
      <c r="F24" s="449"/>
      <c r="G24" s="449"/>
      <c r="H24" s="577" t="str">
        <f>'４表'!I36</f>
        <v/>
      </c>
      <c r="I24" s="577"/>
      <c r="J24" s="577"/>
      <c r="K24" s="577"/>
      <c r="L24" s="577"/>
      <c r="M24" s="577"/>
      <c r="N24" s="577"/>
      <c r="O24" s="577"/>
      <c r="P24" s="577"/>
      <c r="Q24" s="563" t="s">
        <v>904</v>
      </c>
      <c r="R24" s="563"/>
      <c r="S24" s="449" t="s">
        <v>748</v>
      </c>
      <c r="T24" s="449"/>
      <c r="U24" s="449"/>
      <c r="V24" s="449"/>
      <c r="W24" s="581" t="s">
        <v>910</v>
      </c>
      <c r="X24" s="581"/>
      <c r="Y24" s="581"/>
      <c r="Z24" s="581"/>
      <c r="AA24" s="581"/>
      <c r="AB24" s="581"/>
      <c r="AC24" s="581"/>
      <c r="AD24" s="581" t="s">
        <v>911</v>
      </c>
      <c r="AE24" s="581"/>
      <c r="AF24" s="581"/>
      <c r="AG24" s="581"/>
      <c r="AH24" s="581"/>
      <c r="AI24" s="581" t="s">
        <v>912</v>
      </c>
      <c r="AJ24" s="581"/>
      <c r="AK24" s="581"/>
      <c r="AL24" s="581"/>
      <c r="AM24" s="581"/>
      <c r="AN24" s="654" t="s">
        <v>913</v>
      </c>
      <c r="AO24" s="654"/>
      <c r="AP24" s="654"/>
      <c r="AQ24" s="654"/>
      <c r="AR24" s="654"/>
      <c r="AS24" s="654"/>
    </row>
    <row r="25" spans="1:45" ht="8.25" customHeight="1">
      <c r="A25" s="138"/>
      <c r="B25" s="561"/>
      <c r="C25" s="563"/>
      <c r="D25" s="449"/>
      <c r="E25" s="449"/>
      <c r="F25" s="449"/>
      <c r="G25" s="449"/>
      <c r="K25" s="461" t="s">
        <v>269</v>
      </c>
      <c r="L25" s="461"/>
      <c r="M25" s="667" t="str">
        <f>IF('４表'!P37="","",'４表'!P37)</f>
        <v/>
      </c>
      <c r="N25" s="667"/>
      <c r="O25" s="667"/>
      <c r="P25" s="139" t="s">
        <v>24</v>
      </c>
      <c r="Q25" s="563"/>
      <c r="R25" s="563"/>
      <c r="S25" s="449"/>
      <c r="T25" s="449"/>
      <c r="U25" s="449"/>
      <c r="V25" s="449"/>
      <c r="W25" s="581"/>
      <c r="X25" s="581"/>
      <c r="Y25" s="581"/>
      <c r="Z25" s="581"/>
      <c r="AA25" s="581"/>
      <c r="AB25" s="581"/>
      <c r="AC25" s="581"/>
      <c r="AD25" s="581"/>
      <c r="AE25" s="581"/>
      <c r="AF25" s="581"/>
      <c r="AG25" s="581"/>
      <c r="AH25" s="581"/>
      <c r="AI25" s="581"/>
      <c r="AJ25" s="581"/>
      <c r="AK25" s="581"/>
      <c r="AL25" s="581"/>
      <c r="AM25" s="581"/>
      <c r="AN25" s="654"/>
      <c r="AO25" s="654"/>
      <c r="AP25" s="654"/>
      <c r="AQ25" s="654"/>
      <c r="AR25" s="654"/>
      <c r="AS25" s="654"/>
    </row>
    <row r="26" spans="1:45" ht="20.25" customHeight="1">
      <c r="A26" s="138"/>
      <c r="B26" s="561"/>
      <c r="C26" s="563"/>
      <c r="D26" s="574" t="s">
        <v>871</v>
      </c>
      <c r="E26" s="456" t="s">
        <v>883</v>
      </c>
      <c r="F26" s="457"/>
      <c r="G26" s="457"/>
      <c r="H26" s="457"/>
      <c r="I26" s="457"/>
      <c r="J26" s="158" t="str">
        <f>'４表'!K38</f>
        <v/>
      </c>
      <c r="K26" s="148" t="s">
        <v>64</v>
      </c>
      <c r="L26" s="141" t="s">
        <v>849</v>
      </c>
      <c r="M26" s="579" t="str">
        <f>'４表'!P38</f>
        <v/>
      </c>
      <c r="N26" s="579"/>
      <c r="O26" s="575" t="s">
        <v>25</v>
      </c>
      <c r="P26" s="575"/>
      <c r="Q26" s="563"/>
      <c r="R26" s="563"/>
      <c r="S26" s="463" t="s">
        <v>906</v>
      </c>
      <c r="T26" s="449"/>
      <c r="U26" s="449"/>
      <c r="V26" s="449"/>
      <c r="W26" s="449" t="s">
        <v>213</v>
      </c>
      <c r="X26" s="81"/>
      <c r="Y26" s="194"/>
      <c r="Z26" s="142" t="s">
        <v>25</v>
      </c>
      <c r="AB26" s="516" t="s">
        <v>26</v>
      </c>
      <c r="AC26" s="516"/>
      <c r="AD26" s="417" t="s">
        <v>214</v>
      </c>
      <c r="AE26" s="417"/>
      <c r="AF26" s="586" t="str">
        <f>AM14</f>
        <v/>
      </c>
      <c r="AG26" s="473"/>
      <c r="AH26" s="141" t="s">
        <v>25</v>
      </c>
      <c r="AI26" s="449" t="s">
        <v>215</v>
      </c>
      <c r="AJ26" s="586" t="str">
        <f>T23</f>
        <v/>
      </c>
      <c r="AK26" s="473"/>
      <c r="AL26" s="473"/>
      <c r="AM26" s="141" t="s">
        <v>25</v>
      </c>
      <c r="AR26" s="143" t="s">
        <v>922</v>
      </c>
    </row>
    <row r="27" spans="1:45" ht="14.25" customHeight="1">
      <c r="A27" s="138"/>
      <c r="B27" s="561"/>
      <c r="C27" s="563"/>
      <c r="D27" s="574"/>
      <c r="E27" s="456" t="s">
        <v>951</v>
      </c>
      <c r="F27" s="457"/>
      <c r="G27" s="457"/>
      <c r="H27" s="457"/>
      <c r="I27" s="457"/>
      <c r="J27" s="576" t="str">
        <f>'４表'!K39</f>
        <v/>
      </c>
      <c r="K27" s="575" t="s">
        <v>64</v>
      </c>
      <c r="L27" s="516" t="s">
        <v>59</v>
      </c>
      <c r="M27" s="579" t="str">
        <f>'４表'!P39</f>
        <v/>
      </c>
      <c r="N27" s="579"/>
      <c r="O27" s="575" t="s">
        <v>25</v>
      </c>
      <c r="P27" s="575"/>
      <c r="Q27" s="563"/>
      <c r="R27" s="563"/>
      <c r="S27" s="449"/>
      <c r="T27" s="449"/>
      <c r="U27" s="449"/>
      <c r="V27" s="449"/>
      <c r="W27" s="449"/>
      <c r="X27" s="473" t="str">
        <f>AM10</f>
        <v/>
      </c>
      <c r="Y27" s="473"/>
      <c r="AA27" s="159" t="str">
        <f>AR10</f>
        <v/>
      </c>
      <c r="AB27" s="431">
        <v>0</v>
      </c>
      <c r="AC27" s="431"/>
      <c r="AD27" s="417"/>
      <c r="AE27" s="417"/>
      <c r="AF27" s="473"/>
      <c r="AG27" s="473"/>
      <c r="AI27" s="449"/>
      <c r="AJ27" s="473"/>
      <c r="AK27" s="473"/>
      <c r="AL27" s="473"/>
      <c r="AN27" s="408" t="s">
        <v>1003</v>
      </c>
      <c r="AO27" s="408"/>
      <c r="AP27" s="408"/>
      <c r="AQ27" s="408"/>
      <c r="AR27" s="408"/>
      <c r="AS27" s="408"/>
    </row>
    <row r="28" spans="1:45" ht="6.75" customHeight="1">
      <c r="A28" s="138"/>
      <c r="B28" s="561"/>
      <c r="C28" s="563"/>
      <c r="D28" s="574"/>
      <c r="E28" s="457"/>
      <c r="F28" s="457"/>
      <c r="G28" s="457"/>
      <c r="H28" s="457"/>
      <c r="I28" s="457"/>
      <c r="J28" s="576"/>
      <c r="K28" s="575"/>
      <c r="L28" s="516"/>
      <c r="M28" s="579"/>
      <c r="N28" s="579"/>
      <c r="O28" s="575"/>
      <c r="P28" s="575"/>
      <c r="Q28" s="563"/>
      <c r="R28" s="563"/>
      <c r="S28" s="463" t="s">
        <v>907</v>
      </c>
      <c r="T28" s="449"/>
      <c r="U28" s="449"/>
      <c r="V28" s="449"/>
      <c r="W28" s="449" t="s">
        <v>77</v>
      </c>
      <c r="X28" s="81"/>
      <c r="Y28" s="194"/>
      <c r="Z28" s="516" t="s">
        <v>25</v>
      </c>
      <c r="AB28" s="516" t="s">
        <v>26</v>
      </c>
      <c r="AC28" s="516"/>
      <c r="AD28" s="449" t="s">
        <v>78</v>
      </c>
      <c r="AE28" s="449"/>
      <c r="AF28" s="473" t="str">
        <f>'４表'!AJ40</f>
        <v/>
      </c>
      <c r="AG28" s="473"/>
      <c r="AH28" s="516" t="s">
        <v>25</v>
      </c>
      <c r="AI28" s="449" t="s">
        <v>79</v>
      </c>
      <c r="AJ28" s="473" t="str">
        <f>'４表'!AQ40</f>
        <v/>
      </c>
      <c r="AK28" s="473"/>
      <c r="AL28" s="473"/>
      <c r="AM28" s="516" t="s">
        <v>25</v>
      </c>
    </row>
    <row r="29" spans="1:45" ht="11.25" customHeight="1">
      <c r="A29" s="138"/>
      <c r="B29" s="561"/>
      <c r="C29" s="563"/>
      <c r="D29" s="574"/>
      <c r="E29" s="456" t="s">
        <v>884</v>
      </c>
      <c r="F29" s="457"/>
      <c r="G29" s="457"/>
      <c r="H29" s="457"/>
      <c r="I29" s="457"/>
      <c r="J29" s="576" t="str">
        <f>'４表'!K41</f>
        <v/>
      </c>
      <c r="K29" s="575" t="s">
        <v>64</v>
      </c>
      <c r="L29" s="516" t="s">
        <v>61</v>
      </c>
      <c r="M29" s="579" t="str">
        <f>'４表'!P41</f>
        <v/>
      </c>
      <c r="N29" s="579"/>
      <c r="O29" s="575" t="s">
        <v>25</v>
      </c>
      <c r="P29" s="575"/>
      <c r="Q29" s="563"/>
      <c r="R29" s="563"/>
      <c r="S29" s="449"/>
      <c r="T29" s="449"/>
      <c r="U29" s="449"/>
      <c r="V29" s="449"/>
      <c r="W29" s="449"/>
      <c r="X29" s="194"/>
      <c r="Y29" s="194"/>
      <c r="Z29" s="516"/>
      <c r="AA29" s="194"/>
      <c r="AB29" s="516"/>
      <c r="AC29" s="516"/>
      <c r="AD29" s="449"/>
      <c r="AE29" s="449"/>
      <c r="AF29" s="473"/>
      <c r="AG29" s="473"/>
      <c r="AH29" s="516"/>
      <c r="AI29" s="449"/>
      <c r="AJ29" s="473"/>
      <c r="AK29" s="473"/>
      <c r="AL29" s="473"/>
      <c r="AM29" s="516"/>
      <c r="AN29" s="151" t="s">
        <v>66</v>
      </c>
    </row>
    <row r="30" spans="1:45" ht="9" customHeight="1">
      <c r="A30" s="138"/>
      <c r="B30" s="561"/>
      <c r="C30" s="563"/>
      <c r="D30" s="574"/>
      <c r="E30" s="457"/>
      <c r="F30" s="457"/>
      <c r="G30" s="457"/>
      <c r="H30" s="457"/>
      <c r="I30" s="457"/>
      <c r="J30" s="576"/>
      <c r="K30" s="575"/>
      <c r="L30" s="516"/>
      <c r="M30" s="579"/>
      <c r="N30" s="579"/>
      <c r="O30" s="575"/>
      <c r="P30" s="575"/>
      <c r="Q30" s="563"/>
      <c r="R30" s="563"/>
      <c r="S30" s="449"/>
      <c r="T30" s="449"/>
      <c r="U30" s="449"/>
      <c r="V30" s="449"/>
      <c r="W30" s="449"/>
      <c r="X30" s="473" t="str">
        <f>'４表'!AA42</f>
        <v/>
      </c>
      <c r="Y30" s="473"/>
      <c r="AA30" s="473" t="str">
        <f>'４表'!AF42</f>
        <v/>
      </c>
      <c r="AB30" s="431">
        <v>0</v>
      </c>
      <c r="AC30" s="431"/>
      <c r="AD30" s="449"/>
      <c r="AE30" s="449"/>
      <c r="AF30" s="473"/>
      <c r="AG30" s="473"/>
      <c r="AI30" s="449"/>
      <c r="AJ30" s="473"/>
      <c r="AK30" s="473"/>
      <c r="AL30" s="473"/>
      <c r="AO30" s="584" t="s">
        <v>924</v>
      </c>
      <c r="AP30" s="585"/>
      <c r="AQ30" s="585"/>
      <c r="AR30" s="585"/>
    </row>
    <row r="31" spans="1:45" ht="8.25" customHeight="1">
      <c r="A31" s="138"/>
      <c r="B31" s="561"/>
      <c r="C31" s="563"/>
      <c r="D31" s="574"/>
      <c r="E31" s="457" t="s">
        <v>885</v>
      </c>
      <c r="F31" s="457"/>
      <c r="G31" s="457"/>
      <c r="H31" s="457"/>
      <c r="I31" s="457"/>
      <c r="J31" s="457"/>
      <c r="K31" s="457"/>
      <c r="L31" s="516" t="s">
        <v>62</v>
      </c>
      <c r="M31" s="579" t="str">
        <f>'４表'!P43</f>
        <v/>
      </c>
      <c r="N31" s="579"/>
      <c r="O31" s="575" t="s">
        <v>25</v>
      </c>
      <c r="P31" s="575"/>
      <c r="Q31" s="563"/>
      <c r="R31" s="563"/>
      <c r="S31" s="449"/>
      <c r="T31" s="449"/>
      <c r="U31" s="449"/>
      <c r="V31" s="449"/>
      <c r="W31" s="449"/>
      <c r="X31" s="473"/>
      <c r="Y31" s="473"/>
      <c r="AA31" s="473"/>
      <c r="AB31" s="431"/>
      <c r="AC31" s="431"/>
      <c r="AD31" s="449"/>
      <c r="AE31" s="449"/>
      <c r="AF31" s="473"/>
      <c r="AG31" s="473"/>
      <c r="AI31" s="449"/>
      <c r="AJ31" s="473"/>
      <c r="AK31" s="473"/>
      <c r="AL31" s="473"/>
      <c r="AO31" s="585"/>
      <c r="AP31" s="585"/>
      <c r="AQ31" s="585"/>
      <c r="AR31" s="585"/>
    </row>
    <row r="32" spans="1:45" ht="12" customHeight="1">
      <c r="A32" s="138"/>
      <c r="B32" s="561"/>
      <c r="C32" s="563"/>
      <c r="D32" s="574"/>
      <c r="E32" s="457"/>
      <c r="F32" s="457"/>
      <c r="G32" s="457"/>
      <c r="H32" s="457"/>
      <c r="I32" s="457"/>
      <c r="J32" s="457"/>
      <c r="K32" s="457"/>
      <c r="L32" s="516"/>
      <c r="M32" s="579"/>
      <c r="N32" s="579"/>
      <c r="O32" s="575"/>
      <c r="P32" s="575"/>
      <c r="Q32" s="563"/>
      <c r="R32" s="563"/>
      <c r="S32" s="463" t="s">
        <v>908</v>
      </c>
      <c r="T32" s="449"/>
      <c r="U32" s="449"/>
      <c r="V32" s="449"/>
      <c r="W32" s="461" t="s">
        <v>213</v>
      </c>
      <c r="X32" s="576" t="str">
        <f>IFERROR(ROUNDDOWN((X27+AA27*0.1)/(X30+AA30*0.1),2),"")</f>
        <v/>
      </c>
      <c r="Y32" s="576"/>
      <c r="Z32" s="576"/>
      <c r="AA32" s="576"/>
      <c r="AB32" s="576"/>
      <c r="AC32" s="576"/>
      <c r="AD32" s="656" t="s">
        <v>1000</v>
      </c>
      <c r="AE32" s="656"/>
      <c r="AF32" s="562" t="str">
        <f>IFERROR(ROUNDDOWN(AF26/AF28,2),"")</f>
        <v/>
      </c>
      <c r="AG32" s="562"/>
      <c r="AH32" s="562"/>
      <c r="AI32" s="461" t="s">
        <v>1001</v>
      </c>
      <c r="AJ32" s="562" t="str">
        <f>IFERROR(ROUNDDOWN(AJ26/AJ28,2),"")</f>
        <v/>
      </c>
      <c r="AK32" s="562"/>
      <c r="AL32" s="562"/>
      <c r="AM32" s="562"/>
      <c r="AO32" s="585"/>
      <c r="AP32" s="585"/>
      <c r="AQ32" s="585"/>
      <c r="AR32" s="585"/>
    </row>
    <row r="33" spans="1:51" ht="5.25" customHeight="1">
      <c r="A33" s="138"/>
      <c r="B33" s="561"/>
      <c r="C33" s="563"/>
      <c r="D33" s="574"/>
      <c r="E33" s="456" t="s">
        <v>886</v>
      </c>
      <c r="F33" s="456"/>
      <c r="G33" s="456"/>
      <c r="H33" s="456"/>
      <c r="I33" s="456"/>
      <c r="J33" s="456"/>
      <c r="K33" s="456"/>
      <c r="L33" s="516" t="s">
        <v>63</v>
      </c>
      <c r="M33" s="579" t="str">
        <f>'４表'!P45</f>
        <v/>
      </c>
      <c r="N33" s="579"/>
      <c r="O33" s="575" t="s">
        <v>25</v>
      </c>
      <c r="P33" s="575"/>
      <c r="Q33" s="563"/>
      <c r="R33" s="563"/>
      <c r="S33" s="449"/>
      <c r="T33" s="449"/>
      <c r="U33" s="449"/>
      <c r="V33" s="449"/>
      <c r="W33" s="461"/>
      <c r="X33" s="576"/>
      <c r="Y33" s="576"/>
      <c r="Z33" s="576"/>
      <c r="AA33" s="576"/>
      <c r="AB33" s="576"/>
      <c r="AC33" s="576"/>
      <c r="AD33" s="656"/>
      <c r="AE33" s="656"/>
      <c r="AF33" s="562"/>
      <c r="AG33" s="562"/>
      <c r="AH33" s="562"/>
      <c r="AI33" s="461"/>
      <c r="AJ33" s="562"/>
      <c r="AK33" s="562"/>
      <c r="AL33" s="562"/>
      <c r="AM33" s="562"/>
    </row>
    <row r="34" spans="1:51" ht="15.75" customHeight="1">
      <c r="A34" s="138"/>
      <c r="B34" s="561"/>
      <c r="C34" s="563"/>
      <c r="D34" s="574"/>
      <c r="E34" s="456"/>
      <c r="F34" s="456"/>
      <c r="G34" s="456"/>
      <c r="H34" s="456"/>
      <c r="I34" s="456"/>
      <c r="J34" s="456"/>
      <c r="K34" s="456"/>
      <c r="L34" s="516"/>
      <c r="M34" s="579"/>
      <c r="N34" s="579"/>
      <c r="O34" s="575"/>
      <c r="P34" s="575"/>
      <c r="Q34" s="563"/>
      <c r="R34" s="563"/>
      <c r="S34" s="449"/>
      <c r="T34" s="449"/>
      <c r="U34" s="449"/>
      <c r="V34" s="449"/>
      <c r="W34" s="141" t="s">
        <v>77</v>
      </c>
      <c r="X34" s="576"/>
      <c r="Y34" s="576"/>
      <c r="Z34" s="576"/>
      <c r="AA34" s="576"/>
      <c r="AB34" s="576"/>
      <c r="AC34" s="576"/>
      <c r="AD34" s="516" t="s">
        <v>78</v>
      </c>
      <c r="AE34" s="516"/>
      <c r="AF34" s="562"/>
      <c r="AG34" s="562"/>
      <c r="AH34" s="562"/>
      <c r="AI34" s="141" t="s">
        <v>79</v>
      </c>
      <c r="AJ34" s="562"/>
      <c r="AK34" s="562"/>
      <c r="AL34" s="562"/>
      <c r="AM34" s="562"/>
    </row>
    <row r="35" spans="1:51" ht="9.75" customHeight="1">
      <c r="A35" s="138"/>
      <c r="B35" s="561"/>
      <c r="C35" s="563"/>
      <c r="D35" s="574"/>
      <c r="E35" s="449" t="s">
        <v>76</v>
      </c>
      <c r="F35" s="662" t="s">
        <v>993</v>
      </c>
      <c r="G35" s="662"/>
      <c r="H35" s="662"/>
      <c r="I35" s="662"/>
      <c r="J35" s="662"/>
      <c r="L35" s="516" t="s">
        <v>46</v>
      </c>
      <c r="O35" s="575" t="s">
        <v>25</v>
      </c>
      <c r="P35" s="575"/>
      <c r="Q35" s="563"/>
      <c r="R35" s="563"/>
      <c r="S35" s="463" t="s">
        <v>268</v>
      </c>
      <c r="T35" s="449"/>
      <c r="U35" s="449"/>
      <c r="V35" s="449"/>
      <c r="X35" s="653" t="s">
        <v>213</v>
      </c>
      <c r="Y35" s="653"/>
      <c r="Z35" s="411" t="s">
        <v>20</v>
      </c>
      <c r="AA35" s="653" t="s">
        <v>214</v>
      </c>
      <c r="AB35" s="653"/>
      <c r="AC35" s="411" t="s">
        <v>20</v>
      </c>
      <c r="AD35" s="653" t="s">
        <v>215</v>
      </c>
      <c r="AE35" s="653"/>
      <c r="AG35" s="449" t="s">
        <v>50</v>
      </c>
      <c r="AH35" s="138" t="s">
        <v>1002</v>
      </c>
      <c r="AN35" s="142" t="s">
        <v>48</v>
      </c>
      <c r="AQ35" s="516" t="s">
        <v>25</v>
      </c>
      <c r="AS35" s="516" t="s">
        <v>26</v>
      </c>
    </row>
    <row r="36" spans="1:51" ht="7.5" customHeight="1">
      <c r="A36" s="138"/>
      <c r="B36" s="561"/>
      <c r="C36" s="563"/>
      <c r="D36" s="574"/>
      <c r="E36" s="449"/>
      <c r="F36" s="662"/>
      <c r="G36" s="662"/>
      <c r="H36" s="662"/>
      <c r="I36" s="662"/>
      <c r="J36" s="662"/>
      <c r="L36" s="516"/>
      <c r="M36" s="579" t="str">
        <f>'４表'!P48</f>
        <v/>
      </c>
      <c r="N36" s="579"/>
      <c r="O36" s="575"/>
      <c r="P36" s="575"/>
      <c r="Q36" s="563"/>
      <c r="R36" s="563"/>
      <c r="S36" s="449"/>
      <c r="T36" s="449"/>
      <c r="U36" s="449"/>
      <c r="V36" s="449"/>
      <c r="X36" s="568" t="s">
        <v>77</v>
      </c>
      <c r="Y36" s="568"/>
      <c r="Z36" s="411"/>
      <c r="AA36" s="568" t="s">
        <v>78</v>
      </c>
      <c r="AB36" s="568"/>
      <c r="AC36" s="411"/>
      <c r="AD36" s="568" t="s">
        <v>79</v>
      </c>
      <c r="AE36" s="568"/>
      <c r="AG36" s="449"/>
      <c r="AH36" s="562" t="str">
        <f>IFERROR(ROUNDDOWN((X32+AF32+AJ32)/3,2),"")</f>
        <v/>
      </c>
      <c r="AI36" s="562"/>
      <c r="AJ36" s="562"/>
      <c r="AK36" s="562"/>
      <c r="AN36" s="142"/>
      <c r="AQ36" s="516"/>
      <c r="AS36" s="516"/>
    </row>
    <row r="37" spans="1:51" ht="16.5" customHeight="1">
      <c r="A37" s="138"/>
      <c r="B37" s="561"/>
      <c r="C37" s="563"/>
      <c r="D37" s="574"/>
      <c r="E37" s="449"/>
      <c r="F37" s="662"/>
      <c r="G37" s="662"/>
      <c r="H37" s="662"/>
      <c r="I37" s="662"/>
      <c r="J37" s="662"/>
      <c r="L37" s="516"/>
      <c r="M37" s="579"/>
      <c r="N37" s="579"/>
      <c r="O37" s="575"/>
      <c r="P37" s="575"/>
      <c r="Q37" s="563"/>
      <c r="R37" s="563"/>
      <c r="S37" s="449"/>
      <c r="T37" s="449"/>
      <c r="U37" s="449"/>
      <c r="V37" s="449"/>
      <c r="AA37" s="149" t="s">
        <v>267</v>
      </c>
      <c r="AG37" s="449"/>
      <c r="AH37" s="562"/>
      <c r="AI37" s="562"/>
      <c r="AJ37" s="562"/>
      <c r="AK37" s="562"/>
      <c r="AN37" s="655" t="str">
        <f>IFERROR(IF(会社規模=1,ROUNDDOWN(M36*AH36*0.7,0),IF(会社規模=5,ROUNDDOWN(M36*AH36*0.5,0),ROUNDDOWN(M36*AH36*0.6,0))),"")</f>
        <v/>
      </c>
      <c r="AO37" s="655"/>
      <c r="AP37" s="655"/>
      <c r="AQ37" s="655"/>
      <c r="AR37" s="285" t="str">
        <f>IFERROR(IF(会社規模=1,(ROUNDDOWN(M36*AH36*0.7,1)-ROUNDDOWN(M36*AH36*0.7,0))*10,IF(会社規模=5,(ROUNDDOWN(M36*AH36*0.5,1)-ROUNDDOWN(M36*AH36*0.5,0))*10,(ROUNDDOWN(M36*AH36*0.6,1)-ROUNDDOWN(M36*AH36*0.6,0))*10)),"")</f>
        <v/>
      </c>
      <c r="AS37" s="136">
        <v>0</v>
      </c>
      <c r="AV37" s="190" t="str">
        <f>IF(会社規模=1,"大会社",IF(会社規模=5,"小会社","中会社"))</f>
        <v>中会社</v>
      </c>
      <c r="AW37" s="195" t="s">
        <v>1040</v>
      </c>
      <c r="AX37" s="181"/>
      <c r="AY37" s="181"/>
    </row>
    <row r="38" spans="1:51" ht="18" customHeight="1">
      <c r="A38" s="138"/>
      <c r="B38" s="561"/>
      <c r="C38" s="563"/>
      <c r="D38" s="463" t="s">
        <v>880</v>
      </c>
      <c r="E38" s="449"/>
      <c r="F38" s="449"/>
      <c r="G38" s="449"/>
      <c r="H38" s="577" t="str">
        <f>'４表'!I50</f>
        <v/>
      </c>
      <c r="I38" s="577"/>
      <c r="J38" s="577"/>
      <c r="K38" s="577"/>
      <c r="L38" s="577"/>
      <c r="M38" s="577"/>
      <c r="N38" s="577"/>
      <c r="O38" s="577"/>
      <c r="P38" s="577"/>
      <c r="Q38" s="563" t="s">
        <v>904</v>
      </c>
      <c r="R38" s="563"/>
      <c r="S38" s="449" t="s">
        <v>748</v>
      </c>
      <c r="T38" s="449"/>
      <c r="U38" s="449"/>
      <c r="V38" s="449"/>
      <c r="W38" s="581" t="s">
        <v>996</v>
      </c>
      <c r="X38" s="581"/>
      <c r="Y38" s="581"/>
      <c r="Z38" s="581"/>
      <c r="AA38" s="581"/>
      <c r="AB38" s="581"/>
      <c r="AC38" s="581"/>
      <c r="AD38" s="581" t="s">
        <v>997</v>
      </c>
      <c r="AE38" s="581"/>
      <c r="AF38" s="581"/>
      <c r="AG38" s="581"/>
      <c r="AH38" s="581"/>
      <c r="AI38" s="581" t="s">
        <v>998</v>
      </c>
      <c r="AJ38" s="581"/>
      <c r="AK38" s="581"/>
      <c r="AL38" s="581"/>
      <c r="AM38" s="581"/>
      <c r="AN38" s="654" t="s">
        <v>999</v>
      </c>
      <c r="AO38" s="654"/>
      <c r="AP38" s="654"/>
      <c r="AQ38" s="654"/>
      <c r="AR38" s="654"/>
      <c r="AS38" s="654"/>
      <c r="AV38" s="196"/>
      <c r="AW38" s="195"/>
      <c r="AX38" s="181"/>
      <c r="AY38" s="181"/>
    </row>
    <row r="39" spans="1:51" ht="9" customHeight="1">
      <c r="A39" s="138"/>
      <c r="B39" s="561"/>
      <c r="C39" s="563"/>
      <c r="D39" s="449"/>
      <c r="E39" s="449"/>
      <c r="F39" s="449"/>
      <c r="G39" s="449"/>
      <c r="K39" s="461" t="s">
        <v>269</v>
      </c>
      <c r="L39" s="461"/>
      <c r="M39" s="666" t="str">
        <f>IF('４表'!P51="","",'４表'!P51)</f>
        <v/>
      </c>
      <c r="N39" s="666"/>
      <c r="O39" s="666"/>
      <c r="P39" s="139" t="s">
        <v>24</v>
      </c>
      <c r="Q39" s="563"/>
      <c r="R39" s="563"/>
      <c r="S39" s="449"/>
      <c r="T39" s="449"/>
      <c r="U39" s="449"/>
      <c r="V39" s="449"/>
      <c r="W39" s="581"/>
      <c r="X39" s="581"/>
      <c r="Y39" s="581"/>
      <c r="Z39" s="581"/>
      <c r="AA39" s="581"/>
      <c r="AB39" s="581"/>
      <c r="AC39" s="581"/>
      <c r="AD39" s="581"/>
      <c r="AE39" s="581"/>
      <c r="AF39" s="581"/>
      <c r="AG39" s="581"/>
      <c r="AH39" s="581"/>
      <c r="AI39" s="581"/>
      <c r="AJ39" s="581"/>
      <c r="AK39" s="581"/>
      <c r="AL39" s="581"/>
      <c r="AM39" s="581"/>
      <c r="AN39" s="654"/>
      <c r="AO39" s="654"/>
      <c r="AP39" s="654"/>
      <c r="AQ39" s="654"/>
      <c r="AR39" s="654"/>
      <c r="AS39" s="654"/>
    </row>
    <row r="40" spans="1:51" ht="20.25" customHeight="1">
      <c r="A40" s="138"/>
      <c r="B40" s="561"/>
      <c r="C40" s="563"/>
      <c r="D40" s="574" t="s">
        <v>871</v>
      </c>
      <c r="E40" s="456" t="s">
        <v>883</v>
      </c>
      <c r="F40" s="457"/>
      <c r="G40" s="457"/>
      <c r="H40" s="457"/>
      <c r="I40" s="457"/>
      <c r="J40" s="158" t="str">
        <f>'４表'!K52</f>
        <v/>
      </c>
      <c r="K40" s="148" t="s">
        <v>64</v>
      </c>
      <c r="L40" s="141" t="s">
        <v>65</v>
      </c>
      <c r="M40" s="579" t="str">
        <f>'４表'!P52</f>
        <v/>
      </c>
      <c r="N40" s="579"/>
      <c r="O40" s="575" t="s">
        <v>25</v>
      </c>
      <c r="P40" s="575"/>
      <c r="Q40" s="563"/>
      <c r="R40" s="563"/>
      <c r="S40" s="463" t="s">
        <v>906</v>
      </c>
      <c r="T40" s="449"/>
      <c r="U40" s="449"/>
      <c r="V40" s="449"/>
      <c r="W40" s="449" t="s">
        <v>213</v>
      </c>
      <c r="X40" s="81"/>
      <c r="Y40" s="194"/>
      <c r="Z40" s="142" t="s">
        <v>25</v>
      </c>
      <c r="AA40" s="156"/>
      <c r="AB40" s="516" t="s">
        <v>26</v>
      </c>
      <c r="AC40" s="516"/>
      <c r="AD40" s="417" t="s">
        <v>214</v>
      </c>
      <c r="AE40" s="417"/>
      <c r="AF40" s="586" t="str">
        <f>AM14</f>
        <v/>
      </c>
      <c r="AG40" s="473"/>
      <c r="AH40" s="141" t="s">
        <v>25</v>
      </c>
      <c r="AI40" s="449" t="s">
        <v>215</v>
      </c>
      <c r="AJ40" s="586" t="str">
        <f>T23</f>
        <v/>
      </c>
      <c r="AK40" s="473"/>
      <c r="AL40" s="473"/>
      <c r="AM40" s="141" t="s">
        <v>25</v>
      </c>
      <c r="AR40" s="143" t="s">
        <v>922</v>
      </c>
    </row>
    <row r="41" spans="1:51" ht="14.25" customHeight="1">
      <c r="A41" s="138"/>
      <c r="B41" s="561"/>
      <c r="C41" s="563"/>
      <c r="D41" s="574"/>
      <c r="E41" s="456" t="s">
        <v>953</v>
      </c>
      <c r="F41" s="457"/>
      <c r="G41" s="457"/>
      <c r="H41" s="457"/>
      <c r="I41" s="457"/>
      <c r="J41" s="576" t="str">
        <f>'４表'!K53</f>
        <v/>
      </c>
      <c r="K41" s="575" t="s">
        <v>64</v>
      </c>
      <c r="L41" s="516" t="s">
        <v>67</v>
      </c>
      <c r="M41" s="579" t="str">
        <f>'４表'!P53</f>
        <v/>
      </c>
      <c r="N41" s="579"/>
      <c r="O41" s="575" t="s">
        <v>25</v>
      </c>
      <c r="P41" s="575"/>
      <c r="Q41" s="563"/>
      <c r="R41" s="563"/>
      <c r="S41" s="449"/>
      <c r="T41" s="449"/>
      <c r="U41" s="449"/>
      <c r="V41" s="449"/>
      <c r="W41" s="449"/>
      <c r="X41" s="473" t="str">
        <f>AM10</f>
        <v/>
      </c>
      <c r="Y41" s="473"/>
      <c r="AA41" s="159" t="str">
        <f>AR10</f>
        <v/>
      </c>
      <c r="AB41" s="431">
        <v>0</v>
      </c>
      <c r="AC41" s="431"/>
      <c r="AD41" s="417"/>
      <c r="AE41" s="417"/>
      <c r="AF41" s="473"/>
      <c r="AG41" s="473"/>
      <c r="AI41" s="449"/>
      <c r="AJ41" s="473"/>
      <c r="AK41" s="473"/>
      <c r="AL41" s="473"/>
      <c r="AN41" s="408" t="s">
        <v>1004</v>
      </c>
      <c r="AO41" s="408"/>
      <c r="AP41" s="408"/>
      <c r="AQ41" s="408"/>
      <c r="AR41" s="408"/>
      <c r="AS41" s="408"/>
    </row>
    <row r="42" spans="1:51" ht="6.75" customHeight="1">
      <c r="A42" s="138"/>
      <c r="B42" s="561"/>
      <c r="C42" s="563"/>
      <c r="D42" s="574"/>
      <c r="E42" s="457"/>
      <c r="F42" s="457"/>
      <c r="G42" s="457"/>
      <c r="H42" s="457"/>
      <c r="I42" s="457"/>
      <c r="J42" s="576"/>
      <c r="K42" s="575"/>
      <c r="L42" s="516"/>
      <c r="M42" s="579"/>
      <c r="N42" s="579"/>
      <c r="O42" s="575"/>
      <c r="P42" s="575"/>
      <c r="Q42" s="563"/>
      <c r="R42" s="563"/>
      <c r="S42" s="463" t="s">
        <v>907</v>
      </c>
      <c r="T42" s="449"/>
      <c r="U42" s="449"/>
      <c r="V42" s="449"/>
      <c r="W42" s="449" t="s">
        <v>77</v>
      </c>
      <c r="X42" s="81"/>
      <c r="Y42" s="194"/>
      <c r="Z42" s="516" t="s">
        <v>25</v>
      </c>
      <c r="AA42" s="156"/>
      <c r="AB42" s="516" t="s">
        <v>26</v>
      </c>
      <c r="AC42" s="516"/>
      <c r="AD42" s="449" t="s">
        <v>78</v>
      </c>
      <c r="AE42" s="449"/>
      <c r="AF42" s="473" t="str">
        <f>'４表'!AJ54</f>
        <v/>
      </c>
      <c r="AG42" s="473"/>
      <c r="AH42" s="516" t="s">
        <v>25</v>
      </c>
      <c r="AI42" s="449" t="s">
        <v>79</v>
      </c>
      <c r="AJ42" s="473" t="str">
        <f>'４表'!AQ54</f>
        <v/>
      </c>
      <c r="AK42" s="473"/>
      <c r="AL42" s="473"/>
      <c r="AM42" s="516" t="s">
        <v>25</v>
      </c>
    </row>
    <row r="43" spans="1:51" ht="11.25" customHeight="1">
      <c r="A43" s="138"/>
      <c r="B43" s="561"/>
      <c r="C43" s="563"/>
      <c r="D43" s="574"/>
      <c r="E43" s="456" t="s">
        <v>884</v>
      </c>
      <c r="F43" s="457"/>
      <c r="G43" s="457"/>
      <c r="H43" s="457"/>
      <c r="I43" s="457"/>
      <c r="J43" s="576" t="str">
        <f>'４表'!K55</f>
        <v/>
      </c>
      <c r="K43" s="575" t="s">
        <v>64</v>
      </c>
      <c r="L43" s="516" t="s">
        <v>68</v>
      </c>
      <c r="M43" s="579" t="str">
        <f>'４表'!P55</f>
        <v/>
      </c>
      <c r="N43" s="579"/>
      <c r="O43" s="575" t="s">
        <v>25</v>
      </c>
      <c r="P43" s="575"/>
      <c r="Q43" s="563"/>
      <c r="R43" s="563"/>
      <c r="S43" s="449"/>
      <c r="T43" s="449"/>
      <c r="U43" s="449"/>
      <c r="V43" s="449"/>
      <c r="W43" s="449"/>
      <c r="X43" s="194"/>
      <c r="Y43" s="194"/>
      <c r="Z43" s="516"/>
      <c r="AA43" s="194"/>
      <c r="AB43" s="516"/>
      <c r="AC43" s="516"/>
      <c r="AD43" s="449"/>
      <c r="AE43" s="449"/>
      <c r="AF43" s="473"/>
      <c r="AG43" s="473"/>
      <c r="AH43" s="516"/>
      <c r="AI43" s="449"/>
      <c r="AJ43" s="473"/>
      <c r="AK43" s="473"/>
      <c r="AL43" s="473"/>
      <c r="AM43" s="516"/>
      <c r="AN43" s="151" t="s">
        <v>66</v>
      </c>
    </row>
    <row r="44" spans="1:51" ht="9" customHeight="1">
      <c r="A44" s="138"/>
      <c r="B44" s="561"/>
      <c r="C44" s="563"/>
      <c r="D44" s="574"/>
      <c r="E44" s="457"/>
      <c r="F44" s="457"/>
      <c r="G44" s="457"/>
      <c r="H44" s="457"/>
      <c r="I44" s="457"/>
      <c r="J44" s="576"/>
      <c r="K44" s="575"/>
      <c r="L44" s="516"/>
      <c r="M44" s="579"/>
      <c r="N44" s="579"/>
      <c r="O44" s="575"/>
      <c r="P44" s="575"/>
      <c r="Q44" s="563"/>
      <c r="R44" s="563"/>
      <c r="S44" s="449"/>
      <c r="T44" s="449"/>
      <c r="U44" s="449"/>
      <c r="V44" s="449"/>
      <c r="W44" s="449"/>
      <c r="X44" s="473" t="str">
        <f>'４表'!AA56</f>
        <v/>
      </c>
      <c r="Y44" s="473"/>
      <c r="AA44" s="473" t="str">
        <f>'４表'!AF56</f>
        <v/>
      </c>
      <c r="AB44" s="431">
        <v>0</v>
      </c>
      <c r="AC44" s="431"/>
      <c r="AD44" s="449"/>
      <c r="AE44" s="449"/>
      <c r="AF44" s="473"/>
      <c r="AG44" s="473"/>
      <c r="AI44" s="449"/>
      <c r="AJ44" s="473"/>
      <c r="AK44" s="473"/>
      <c r="AL44" s="473"/>
      <c r="AO44" s="584" t="s">
        <v>924</v>
      </c>
      <c r="AP44" s="585"/>
      <c r="AQ44" s="585"/>
      <c r="AR44" s="585"/>
    </row>
    <row r="45" spans="1:51" ht="8.25" customHeight="1">
      <c r="A45" s="138"/>
      <c r="B45" s="561"/>
      <c r="C45" s="563"/>
      <c r="D45" s="574"/>
      <c r="E45" s="457" t="s">
        <v>994</v>
      </c>
      <c r="F45" s="457"/>
      <c r="G45" s="457"/>
      <c r="H45" s="457"/>
      <c r="I45" s="457"/>
      <c r="J45" s="457"/>
      <c r="K45" s="457"/>
      <c r="L45" s="516" t="s">
        <v>266</v>
      </c>
      <c r="M45" s="579" t="str">
        <f>'４表'!P57</f>
        <v/>
      </c>
      <c r="N45" s="579"/>
      <c r="O45" s="575" t="s">
        <v>25</v>
      </c>
      <c r="P45" s="575"/>
      <c r="Q45" s="563"/>
      <c r="R45" s="563"/>
      <c r="S45" s="449"/>
      <c r="T45" s="449"/>
      <c r="U45" s="449"/>
      <c r="V45" s="449"/>
      <c r="W45" s="449"/>
      <c r="X45" s="473"/>
      <c r="Y45" s="473"/>
      <c r="AA45" s="473"/>
      <c r="AB45" s="431"/>
      <c r="AC45" s="431"/>
      <c r="AD45" s="449"/>
      <c r="AE45" s="449"/>
      <c r="AF45" s="473"/>
      <c r="AG45" s="473"/>
      <c r="AI45" s="449"/>
      <c r="AJ45" s="473"/>
      <c r="AK45" s="473"/>
      <c r="AL45" s="473"/>
      <c r="AO45" s="585"/>
      <c r="AP45" s="585"/>
      <c r="AQ45" s="585"/>
      <c r="AR45" s="585"/>
    </row>
    <row r="46" spans="1:51" ht="12" customHeight="1">
      <c r="A46" s="138"/>
      <c r="B46" s="561"/>
      <c r="C46" s="563"/>
      <c r="D46" s="574"/>
      <c r="E46" s="457"/>
      <c r="F46" s="457"/>
      <c r="G46" s="457"/>
      <c r="H46" s="457"/>
      <c r="I46" s="457"/>
      <c r="J46" s="457"/>
      <c r="K46" s="457"/>
      <c r="L46" s="516"/>
      <c r="M46" s="579"/>
      <c r="N46" s="579"/>
      <c r="O46" s="575"/>
      <c r="P46" s="575"/>
      <c r="Q46" s="563"/>
      <c r="R46" s="563"/>
      <c r="S46" s="463" t="s">
        <v>908</v>
      </c>
      <c r="T46" s="449"/>
      <c r="U46" s="449"/>
      <c r="V46" s="449"/>
      <c r="W46" s="461" t="s">
        <v>213</v>
      </c>
      <c r="X46" s="576" t="str">
        <f>IFERROR(ROUNDDOWN((X41+AA41*0.1)/(X44+AA44*0.1),2),"")</f>
        <v/>
      </c>
      <c r="Y46" s="576"/>
      <c r="Z46" s="576"/>
      <c r="AA46" s="576"/>
      <c r="AB46" s="576"/>
      <c r="AC46" s="576"/>
      <c r="AD46" s="656" t="s">
        <v>1000</v>
      </c>
      <c r="AE46" s="656"/>
      <c r="AF46" s="562" t="str">
        <f>IFERROR(ROUNDDOWN(AF40/AF42,2),"")</f>
        <v/>
      </c>
      <c r="AG46" s="562"/>
      <c r="AH46" s="562"/>
      <c r="AI46" s="461" t="s">
        <v>1001</v>
      </c>
      <c r="AJ46" s="562" t="str">
        <f>IFERROR(ROUNDDOWN(AJ40/AJ42,2),"")</f>
        <v/>
      </c>
      <c r="AK46" s="562"/>
      <c r="AL46" s="562"/>
      <c r="AM46" s="562"/>
      <c r="AO46" s="585"/>
      <c r="AP46" s="585"/>
      <c r="AQ46" s="585"/>
      <c r="AR46" s="585"/>
    </row>
    <row r="47" spans="1:51" ht="5.25" customHeight="1">
      <c r="A47" s="138"/>
      <c r="B47" s="561"/>
      <c r="C47" s="563"/>
      <c r="D47" s="574"/>
      <c r="E47" s="456" t="s">
        <v>995</v>
      </c>
      <c r="F47" s="456"/>
      <c r="G47" s="456"/>
      <c r="H47" s="456"/>
      <c r="I47" s="456"/>
      <c r="J47" s="456"/>
      <c r="K47" s="456"/>
      <c r="L47" s="516" t="s">
        <v>69</v>
      </c>
      <c r="M47" s="579" t="str">
        <f>'４表'!P59</f>
        <v/>
      </c>
      <c r="N47" s="579"/>
      <c r="O47" s="575" t="s">
        <v>25</v>
      </c>
      <c r="P47" s="575"/>
      <c r="Q47" s="563"/>
      <c r="R47" s="563"/>
      <c r="S47" s="449"/>
      <c r="T47" s="449"/>
      <c r="U47" s="449"/>
      <c r="V47" s="449"/>
      <c r="W47" s="461"/>
      <c r="X47" s="576"/>
      <c r="Y47" s="576"/>
      <c r="Z47" s="576"/>
      <c r="AA47" s="576"/>
      <c r="AB47" s="576"/>
      <c r="AC47" s="576"/>
      <c r="AD47" s="656"/>
      <c r="AE47" s="656"/>
      <c r="AF47" s="562"/>
      <c r="AG47" s="562"/>
      <c r="AH47" s="562"/>
      <c r="AI47" s="461"/>
      <c r="AJ47" s="562"/>
      <c r="AK47" s="562"/>
      <c r="AL47" s="562"/>
      <c r="AM47" s="562"/>
    </row>
    <row r="48" spans="1:51" ht="15.75" customHeight="1">
      <c r="A48" s="138"/>
      <c r="B48" s="561"/>
      <c r="C48" s="563"/>
      <c r="D48" s="574"/>
      <c r="E48" s="456"/>
      <c r="F48" s="456"/>
      <c r="G48" s="456"/>
      <c r="H48" s="456"/>
      <c r="I48" s="456"/>
      <c r="J48" s="456"/>
      <c r="K48" s="456"/>
      <c r="L48" s="516"/>
      <c r="M48" s="579"/>
      <c r="N48" s="579"/>
      <c r="O48" s="575"/>
      <c r="P48" s="575"/>
      <c r="Q48" s="563"/>
      <c r="R48" s="563"/>
      <c r="S48" s="449"/>
      <c r="T48" s="449"/>
      <c r="U48" s="449"/>
      <c r="V48" s="449"/>
      <c r="W48" s="141" t="s">
        <v>77</v>
      </c>
      <c r="X48" s="576"/>
      <c r="Y48" s="576"/>
      <c r="Z48" s="576"/>
      <c r="AA48" s="576"/>
      <c r="AB48" s="576"/>
      <c r="AC48" s="576"/>
      <c r="AD48" s="516" t="s">
        <v>78</v>
      </c>
      <c r="AE48" s="516"/>
      <c r="AF48" s="562"/>
      <c r="AG48" s="562"/>
      <c r="AH48" s="562"/>
      <c r="AI48" s="141" t="s">
        <v>79</v>
      </c>
      <c r="AJ48" s="562"/>
      <c r="AK48" s="562"/>
      <c r="AL48" s="562"/>
      <c r="AM48" s="562"/>
    </row>
    <row r="49" spans="1:45" ht="9.75" customHeight="1">
      <c r="A49" s="138"/>
      <c r="B49" s="561"/>
      <c r="C49" s="563"/>
      <c r="D49" s="574"/>
      <c r="E49" s="449" t="s">
        <v>954</v>
      </c>
      <c r="F49" s="662" t="s">
        <v>888</v>
      </c>
      <c r="G49" s="662"/>
      <c r="H49" s="662"/>
      <c r="I49" s="662"/>
      <c r="J49" s="662"/>
      <c r="L49" s="516" t="s">
        <v>55</v>
      </c>
      <c r="O49" s="575" t="s">
        <v>25</v>
      </c>
      <c r="P49" s="575"/>
      <c r="Q49" s="563"/>
      <c r="R49" s="563"/>
      <c r="S49" s="463" t="s">
        <v>268</v>
      </c>
      <c r="T49" s="449"/>
      <c r="U49" s="449"/>
      <c r="V49" s="449"/>
      <c r="X49" s="653" t="s">
        <v>213</v>
      </c>
      <c r="Y49" s="653"/>
      <c r="Z49" s="411" t="s">
        <v>20</v>
      </c>
      <c r="AA49" s="653" t="s">
        <v>214</v>
      </c>
      <c r="AB49" s="653"/>
      <c r="AC49" s="411" t="s">
        <v>20</v>
      </c>
      <c r="AD49" s="653" t="s">
        <v>215</v>
      </c>
      <c r="AE49" s="653"/>
      <c r="AG49" s="449" t="s">
        <v>50</v>
      </c>
      <c r="AH49" s="138" t="s">
        <v>1005</v>
      </c>
      <c r="AN49" s="142" t="s">
        <v>75</v>
      </c>
      <c r="AQ49" s="516" t="s">
        <v>25</v>
      </c>
      <c r="AS49" s="516" t="s">
        <v>26</v>
      </c>
    </row>
    <row r="50" spans="1:45" ht="7.5" customHeight="1">
      <c r="A50" s="138"/>
      <c r="B50" s="561"/>
      <c r="C50" s="563"/>
      <c r="D50" s="574"/>
      <c r="E50" s="449"/>
      <c r="F50" s="662"/>
      <c r="G50" s="662"/>
      <c r="H50" s="662"/>
      <c r="I50" s="662"/>
      <c r="J50" s="662"/>
      <c r="L50" s="516"/>
      <c r="M50" s="579" t="str">
        <f>'４表'!P62</f>
        <v/>
      </c>
      <c r="N50" s="579"/>
      <c r="O50" s="575"/>
      <c r="P50" s="575"/>
      <c r="Q50" s="563"/>
      <c r="R50" s="563"/>
      <c r="S50" s="449"/>
      <c r="T50" s="449"/>
      <c r="U50" s="449"/>
      <c r="V50" s="449"/>
      <c r="X50" s="568" t="s">
        <v>77</v>
      </c>
      <c r="Y50" s="568"/>
      <c r="Z50" s="411"/>
      <c r="AA50" s="568" t="s">
        <v>78</v>
      </c>
      <c r="AB50" s="568"/>
      <c r="AC50" s="411"/>
      <c r="AD50" s="568" t="s">
        <v>79</v>
      </c>
      <c r="AE50" s="568"/>
      <c r="AG50" s="449"/>
      <c r="AH50" s="562" t="str">
        <f>IFERROR(ROUNDDOWN((X46+AF46+AJ46)/3,2),"")</f>
        <v/>
      </c>
      <c r="AI50" s="562"/>
      <c r="AJ50" s="562"/>
      <c r="AK50" s="562"/>
      <c r="AN50" s="142"/>
      <c r="AQ50" s="516"/>
      <c r="AS50" s="516"/>
    </row>
    <row r="51" spans="1:45" ht="16.5" customHeight="1">
      <c r="A51" s="138"/>
      <c r="B51" s="561"/>
      <c r="C51" s="563"/>
      <c r="D51" s="574"/>
      <c r="E51" s="449"/>
      <c r="F51" s="662"/>
      <c r="G51" s="662"/>
      <c r="H51" s="662"/>
      <c r="I51" s="662"/>
      <c r="J51" s="662"/>
      <c r="L51" s="516"/>
      <c r="M51" s="579"/>
      <c r="N51" s="579"/>
      <c r="O51" s="575"/>
      <c r="P51" s="575"/>
      <c r="Q51" s="563"/>
      <c r="R51" s="563"/>
      <c r="S51" s="449"/>
      <c r="T51" s="449"/>
      <c r="U51" s="449"/>
      <c r="V51" s="449"/>
      <c r="AA51" s="149" t="s">
        <v>267</v>
      </c>
      <c r="AG51" s="449"/>
      <c r="AH51" s="562"/>
      <c r="AI51" s="562"/>
      <c r="AJ51" s="562"/>
      <c r="AK51" s="562"/>
      <c r="AN51" s="655" t="str">
        <f>IFERROR(IF(会社規模=1,ROUNDDOWN(M50*AH50*0.7,0),IF(会社規模=5,ROUNDDOWN(M50*AH50*0.5,0),ROUNDDOWN(M50*AH50*0.6,0))),"")</f>
        <v/>
      </c>
      <c r="AO51" s="655"/>
      <c r="AP51" s="655"/>
      <c r="AQ51" s="655"/>
      <c r="AR51" s="285" t="str">
        <f>IFERROR(IF(会社規模=1,(ROUNDDOWN(M50*AH50*0.7,1)-ROUNDDOWN(M50*AH50*0.7,0))*10,IF(会社規模=5,(ROUNDDOWN(M50*AH50*0.5,1)-ROUNDDOWN(M50*AH50*0.5,0))*10,(ROUNDDOWN(M50*AH50*0.6,1)-ROUNDDOWN(M50*AH50*0.6,0))*10)),"")</f>
        <v/>
      </c>
      <c r="AS51" s="136">
        <v>0</v>
      </c>
    </row>
    <row r="52" spans="1:45" ht="14.25" customHeight="1">
      <c r="A52" s="138"/>
      <c r="B52" s="561"/>
      <c r="C52" s="458" t="s">
        <v>877</v>
      </c>
      <c r="D52" s="458"/>
      <c r="E52" s="458"/>
      <c r="F52" s="458"/>
      <c r="G52" s="458"/>
      <c r="H52" s="458"/>
      <c r="I52" s="458"/>
      <c r="J52" s="458"/>
      <c r="K52" s="578" t="s">
        <v>1006</v>
      </c>
      <c r="L52" s="578"/>
      <c r="M52" s="578"/>
      <c r="N52" s="578"/>
      <c r="O52" s="578"/>
      <c r="P52" s="578"/>
      <c r="Q52" s="578"/>
      <c r="R52" s="578"/>
      <c r="S52" s="140"/>
      <c r="T52" s="589" t="str">
        <f>IFERROR(IF(AND(AN51="",AN37&lt;&gt;""),AN37,IF(M36*AH36&gt;=M50*AH50,AN51,AN37)),"")</f>
        <v/>
      </c>
      <c r="U52" s="589"/>
      <c r="V52" s="589"/>
      <c r="W52" s="589"/>
      <c r="X52" s="461" t="s">
        <v>25</v>
      </c>
      <c r="Y52" s="461"/>
      <c r="Z52" s="589" t="str">
        <f>IFERROR(IF(AND(AR51="",AR37&lt;&gt;""),AR37,IF(M36*AH36&gt;=M50*AH50,AR51,AR37)),"")</f>
        <v/>
      </c>
      <c r="AA52" s="589"/>
      <c r="AB52" s="461" t="s">
        <v>80</v>
      </c>
      <c r="AC52" s="461"/>
      <c r="AD52" s="461"/>
      <c r="AE52" s="449" t="s">
        <v>49</v>
      </c>
      <c r="AF52" s="411" t="s">
        <v>234</v>
      </c>
      <c r="AG52" s="411"/>
      <c r="AH52" s="411"/>
      <c r="AI52" s="652" t="str">
        <f>'４表'!AM5</f>
        <v/>
      </c>
      <c r="AJ52" s="652"/>
      <c r="AK52" s="138" t="s">
        <v>25</v>
      </c>
      <c r="AL52" s="138" t="s">
        <v>57</v>
      </c>
      <c r="AM52" s="490" t="str">
        <f>IFERROR(ROUNDDOWN((T52+Z52*0.1)*AI52/50,0),"")</f>
        <v/>
      </c>
      <c r="AN52" s="490"/>
      <c r="AO52" s="490"/>
      <c r="AP52" s="490"/>
      <c r="AQ52" s="490"/>
      <c r="AR52" s="490"/>
      <c r="AS52" s="138" t="s">
        <v>25</v>
      </c>
    </row>
    <row r="53" spans="1:45" ht="9" customHeight="1">
      <c r="A53" s="138"/>
      <c r="B53" s="561"/>
      <c r="C53" s="458"/>
      <c r="D53" s="458"/>
      <c r="E53" s="458"/>
      <c r="F53" s="458"/>
      <c r="G53" s="458"/>
      <c r="H53" s="458"/>
      <c r="I53" s="458"/>
      <c r="J53" s="458"/>
      <c r="K53" s="578"/>
      <c r="L53" s="578"/>
      <c r="M53" s="578"/>
      <c r="N53" s="578"/>
      <c r="O53" s="578"/>
      <c r="P53" s="578"/>
      <c r="Q53" s="578"/>
      <c r="R53" s="578"/>
      <c r="S53" s="140"/>
      <c r="T53" s="589"/>
      <c r="U53" s="589"/>
      <c r="V53" s="589"/>
      <c r="W53" s="589"/>
      <c r="X53" s="461"/>
      <c r="Y53" s="461"/>
      <c r="Z53" s="589"/>
      <c r="AA53" s="589"/>
      <c r="AB53" s="461"/>
      <c r="AC53" s="461"/>
      <c r="AD53" s="461"/>
      <c r="AE53" s="449"/>
      <c r="AF53" s="449" t="s">
        <v>562</v>
      </c>
      <c r="AG53" s="449"/>
      <c r="AH53" s="449"/>
      <c r="AI53" s="449"/>
      <c r="AJ53" s="137"/>
      <c r="AM53" s="490"/>
      <c r="AN53" s="490"/>
      <c r="AO53" s="490"/>
      <c r="AP53" s="490"/>
      <c r="AQ53" s="490"/>
      <c r="AR53" s="490"/>
    </row>
    <row r="54" spans="1:45" ht="14.25" customHeight="1">
      <c r="A54" s="138"/>
      <c r="B54" s="561"/>
      <c r="C54" s="467" t="s">
        <v>872</v>
      </c>
      <c r="D54" s="572" t="s">
        <v>878</v>
      </c>
      <c r="E54" s="572"/>
      <c r="F54" s="572"/>
      <c r="G54" s="572"/>
      <c r="H54" s="572"/>
      <c r="I54" s="572"/>
      <c r="J54" s="572"/>
      <c r="K54" s="572"/>
      <c r="N54" s="448" t="s">
        <v>220</v>
      </c>
      <c r="O54" s="448"/>
      <c r="P54" s="448"/>
      <c r="Q54" s="448"/>
      <c r="R54" s="448"/>
      <c r="S54" s="448"/>
      <c r="T54" s="448"/>
      <c r="X54" s="508" t="s">
        <v>943</v>
      </c>
      <c r="Y54" s="508"/>
      <c r="Z54" s="508"/>
      <c r="AA54" s="508"/>
      <c r="AB54" s="508"/>
      <c r="AC54" s="508"/>
      <c r="AO54" s="449" t="s">
        <v>875</v>
      </c>
      <c r="AP54" s="449"/>
      <c r="AQ54" s="449"/>
      <c r="AR54" s="449"/>
      <c r="AS54" s="449"/>
    </row>
    <row r="55" spans="1:45" ht="9" customHeight="1">
      <c r="A55" s="138"/>
      <c r="B55" s="561"/>
      <c r="C55" s="467"/>
      <c r="D55" s="572"/>
      <c r="E55" s="572"/>
      <c r="F55" s="572"/>
      <c r="G55" s="572"/>
      <c r="H55" s="572"/>
      <c r="I55" s="572"/>
      <c r="J55" s="572"/>
      <c r="K55" s="572"/>
      <c r="X55" s="508"/>
      <c r="Y55" s="508"/>
      <c r="Z55" s="508"/>
      <c r="AA55" s="508"/>
      <c r="AB55" s="508"/>
      <c r="AC55" s="508"/>
      <c r="AO55" s="138" t="s">
        <v>73</v>
      </c>
      <c r="AP55" s="587" t="str">
        <f>IFERROR(IF(V56="","",IF(N56-V56-AA56*0.01&lt;0,0,ROUNDDOWN(N56-V56-AA56*0.01,0))),"")</f>
        <v/>
      </c>
      <c r="AQ55" s="587"/>
      <c r="AR55" s="587"/>
      <c r="AS55" s="138" t="s">
        <v>25</v>
      </c>
    </row>
    <row r="56" spans="1:45" ht="14.25" customHeight="1">
      <c r="A56" s="138"/>
      <c r="B56" s="561"/>
      <c r="C56" s="467"/>
      <c r="D56" s="572"/>
      <c r="E56" s="572"/>
      <c r="F56" s="572"/>
      <c r="G56" s="572"/>
      <c r="H56" s="572"/>
      <c r="I56" s="572"/>
      <c r="J56" s="572"/>
      <c r="K56" s="572"/>
      <c r="N56" s="549" t="str">
        <f>IF(V56="","",AM52)</f>
        <v/>
      </c>
      <c r="O56" s="549"/>
      <c r="P56" s="549"/>
      <c r="Q56" s="549"/>
      <c r="R56" s="549"/>
      <c r="S56" s="549"/>
      <c r="T56" s="549"/>
      <c r="U56" s="138" t="s">
        <v>941</v>
      </c>
      <c r="V56" s="523"/>
      <c r="W56" s="523"/>
      <c r="X56" s="523"/>
      <c r="Y56" s="523"/>
      <c r="Z56" s="137" t="s">
        <v>556</v>
      </c>
      <c r="AA56" s="523"/>
      <c r="AB56" s="523"/>
      <c r="AC56" s="523"/>
      <c r="AD56" s="449" t="s">
        <v>939</v>
      </c>
      <c r="AE56" s="449"/>
      <c r="AP56" s="587"/>
      <c r="AQ56" s="587"/>
      <c r="AR56" s="587"/>
    </row>
    <row r="57" spans="1:45" ht="14.25" customHeight="1">
      <c r="A57" s="138"/>
      <c r="B57" s="561"/>
      <c r="C57" s="467"/>
      <c r="D57" s="572" t="s">
        <v>879</v>
      </c>
      <c r="E57" s="572"/>
      <c r="F57" s="572"/>
      <c r="G57" s="572"/>
      <c r="H57" s="572"/>
      <c r="I57" s="572"/>
      <c r="J57" s="572"/>
      <c r="K57" s="572"/>
      <c r="N57" s="508" t="s">
        <v>1008</v>
      </c>
      <c r="O57" s="508"/>
      <c r="P57" s="508"/>
      <c r="Q57" s="508"/>
      <c r="R57" s="508"/>
      <c r="S57" s="508"/>
      <c r="T57" s="508"/>
      <c r="U57" s="508"/>
      <c r="W57" s="508" t="s">
        <v>582</v>
      </c>
      <c r="X57" s="508"/>
      <c r="Y57" s="508"/>
      <c r="Z57" s="508"/>
      <c r="AA57" s="508"/>
      <c r="AE57" s="508" t="s">
        <v>583</v>
      </c>
      <c r="AF57" s="508"/>
      <c r="AG57" s="508"/>
      <c r="AJ57" s="508" t="s">
        <v>938</v>
      </c>
      <c r="AK57" s="508"/>
      <c r="AL57" s="508"/>
      <c r="AM57" s="508"/>
      <c r="AN57" s="508"/>
      <c r="AO57" s="449" t="s">
        <v>875</v>
      </c>
      <c r="AP57" s="449"/>
      <c r="AQ57" s="449"/>
      <c r="AR57" s="449"/>
      <c r="AS57" s="449"/>
    </row>
    <row r="58" spans="1:45" ht="9" customHeight="1">
      <c r="A58" s="138"/>
      <c r="B58" s="561"/>
      <c r="C58" s="467"/>
      <c r="D58" s="572"/>
      <c r="E58" s="572"/>
      <c r="F58" s="572"/>
      <c r="G58" s="572"/>
      <c r="H58" s="572"/>
      <c r="I58" s="572"/>
      <c r="J58" s="572"/>
      <c r="K58" s="572"/>
      <c r="N58" s="508"/>
      <c r="O58" s="508"/>
      <c r="P58" s="508"/>
      <c r="Q58" s="508"/>
      <c r="R58" s="508"/>
      <c r="S58" s="508"/>
      <c r="T58" s="508"/>
      <c r="U58" s="508"/>
      <c r="W58" s="508"/>
      <c r="X58" s="508"/>
      <c r="Y58" s="508"/>
      <c r="Z58" s="508"/>
      <c r="AA58" s="508"/>
      <c r="AD58" s="140"/>
      <c r="AE58" s="508"/>
      <c r="AF58" s="508"/>
      <c r="AG58" s="508"/>
      <c r="AJ58" s="508"/>
      <c r="AK58" s="508"/>
      <c r="AL58" s="508"/>
      <c r="AM58" s="508"/>
      <c r="AN58" s="508"/>
      <c r="AO58" s="138" t="s">
        <v>74</v>
      </c>
      <c r="AP58" s="587" t="str">
        <f>IFERROR(IF(V59="","",ROUNDDOWN((N59+(V59+Z59*0.01)*AE59)/(1+AL59),0)),"")</f>
        <v/>
      </c>
      <c r="AQ58" s="587"/>
      <c r="AR58" s="587"/>
      <c r="AS58" s="138" t="s">
        <v>25</v>
      </c>
    </row>
    <row r="59" spans="1:45" ht="14.25" customHeight="1">
      <c r="A59" s="138"/>
      <c r="B59" s="561"/>
      <c r="C59" s="467"/>
      <c r="D59" s="572"/>
      <c r="E59" s="572"/>
      <c r="F59" s="572"/>
      <c r="G59" s="572"/>
      <c r="H59" s="572"/>
      <c r="I59" s="572"/>
      <c r="J59" s="572"/>
      <c r="K59" s="572"/>
      <c r="M59" s="138" t="s">
        <v>23</v>
      </c>
      <c r="N59" s="549" t="str">
        <f>IF(V59="","",IF(AP55="",AM52,AP55))</f>
        <v/>
      </c>
      <c r="O59" s="549"/>
      <c r="P59" s="549"/>
      <c r="Q59" s="549"/>
      <c r="R59" s="549"/>
      <c r="S59" s="549"/>
      <c r="T59" s="549"/>
      <c r="U59" s="138" t="s">
        <v>577</v>
      </c>
      <c r="V59" s="523"/>
      <c r="W59" s="523"/>
      <c r="X59" s="523"/>
      <c r="Y59" s="138" t="s">
        <v>556</v>
      </c>
      <c r="Z59" s="523"/>
      <c r="AA59" s="523"/>
      <c r="AB59" s="448" t="s">
        <v>934</v>
      </c>
      <c r="AC59" s="448"/>
      <c r="AD59" s="448"/>
      <c r="AE59" s="523"/>
      <c r="AF59" s="523"/>
      <c r="AG59" s="523"/>
      <c r="AH59" s="449" t="s">
        <v>935</v>
      </c>
      <c r="AI59" s="449"/>
      <c r="AJ59" s="449"/>
      <c r="AK59" s="449"/>
      <c r="AL59" s="650"/>
      <c r="AM59" s="650"/>
      <c r="AN59" s="138" t="s">
        <v>39</v>
      </c>
      <c r="AP59" s="587"/>
      <c r="AQ59" s="587"/>
      <c r="AR59" s="587"/>
    </row>
    <row r="60" spans="1:45" ht="11.25" customHeight="1"/>
    <row r="61" spans="1:45" ht="17.25" customHeight="1">
      <c r="B61" s="651" t="s">
        <v>1050</v>
      </c>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1"/>
      <c r="AO61" s="651"/>
      <c r="AP61" s="651"/>
      <c r="AQ61" s="651"/>
      <c r="AR61" s="651"/>
      <c r="AS61" s="651"/>
    </row>
    <row r="62" spans="1:45" s="274" customFormat="1" ht="14.25" customHeight="1">
      <c r="A62" s="87"/>
      <c r="B62" s="649" t="s">
        <v>1192</v>
      </c>
      <c r="C62" s="649"/>
      <c r="D62" s="649"/>
      <c r="E62" s="649"/>
      <c r="F62" s="649"/>
      <c r="G62" s="649"/>
      <c r="H62" s="649"/>
      <c r="I62" s="649"/>
      <c r="J62" s="649"/>
      <c r="K62" s="649"/>
      <c r="L62" s="649"/>
      <c r="M62" s="649"/>
      <c r="N62" s="649"/>
      <c r="O62" s="649"/>
      <c r="P62" s="649"/>
      <c r="Q62" s="649"/>
      <c r="R62" s="649"/>
      <c r="S62" s="649"/>
      <c r="T62" s="649"/>
      <c r="U62" s="649"/>
      <c r="V62" s="649"/>
      <c r="W62" s="649"/>
      <c r="X62" s="649"/>
      <c r="Y62" s="649"/>
      <c r="Z62" s="649"/>
      <c r="AA62" s="649"/>
      <c r="AB62" s="649"/>
      <c r="AC62" s="649"/>
      <c r="AD62" s="649"/>
      <c r="AE62" s="649"/>
      <c r="AF62" s="649"/>
      <c r="AG62" s="649"/>
      <c r="AH62" s="649"/>
      <c r="AI62" s="649"/>
      <c r="AJ62" s="649"/>
      <c r="AK62" s="649"/>
      <c r="AL62" s="649"/>
      <c r="AM62" s="649"/>
      <c r="AN62" s="649"/>
      <c r="AO62" s="649"/>
      <c r="AP62" s="649"/>
      <c r="AQ62" s="649"/>
      <c r="AR62" s="649"/>
      <c r="AS62" s="649"/>
    </row>
    <row r="63" spans="1:45" ht="11.25" customHeight="1">
      <c r="B63" s="273"/>
      <c r="C63" s="275" t="s">
        <v>1193</v>
      </c>
    </row>
    <row r="64" spans="1:45"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sheetData>
  <sheetProtection algorithmName="SHA-512" hashValue="/uz1ZcqJmGDzdc0mlILooRznE4C3PoiZo/1e9WrpLNX0r5ULJHw/YpE3k5VNGsmJr81ixpYncYaS9Wsfv5bKLA==" saltValue="p2ytXKAVql003Q9eLoxYzQ==" spinCount="100000" sheet="1" objects="1" scenarios="1"/>
  <mergeCells count="316">
    <mergeCell ref="C54:C59"/>
    <mergeCell ref="C24:C51"/>
    <mergeCell ref="X27:Y27"/>
    <mergeCell ref="X41:Y41"/>
    <mergeCell ref="D40:D51"/>
    <mergeCell ref="M25:O25"/>
    <mergeCell ref="K25:L25"/>
    <mergeCell ref="L27:L28"/>
    <mergeCell ref="D54:K56"/>
    <mergeCell ref="K52:R53"/>
    <mergeCell ref="E45:K46"/>
    <mergeCell ref="L45:L46"/>
    <mergeCell ref="O45:P46"/>
    <mergeCell ref="E47:K48"/>
    <mergeCell ref="L47:L48"/>
    <mergeCell ref="O47:P48"/>
    <mergeCell ref="H38:P38"/>
    <mergeCell ref="K39:L39"/>
    <mergeCell ref="M45:N46"/>
    <mergeCell ref="M47:N48"/>
    <mergeCell ref="E49:E51"/>
    <mergeCell ref="S49:V51"/>
    <mergeCell ref="F49:J51"/>
    <mergeCell ref="L49:L51"/>
    <mergeCell ref="J41:J42"/>
    <mergeCell ref="J43:J44"/>
    <mergeCell ref="E40:I40"/>
    <mergeCell ref="M40:N40"/>
    <mergeCell ref="S40:V41"/>
    <mergeCell ref="Q38:R51"/>
    <mergeCell ref="W40:W41"/>
    <mergeCell ref="D38:G39"/>
    <mergeCell ref="S38:V39"/>
    <mergeCell ref="O49:P51"/>
    <mergeCell ref="M50:N51"/>
    <mergeCell ref="W42:W45"/>
    <mergeCell ref="O40:P40"/>
    <mergeCell ref="W46:W47"/>
    <mergeCell ref="L41:L42"/>
    <mergeCell ref="O41:P42"/>
    <mergeCell ref="L43:L44"/>
    <mergeCell ref="O43:P44"/>
    <mergeCell ref="AV6:AW7"/>
    <mergeCell ref="B24:B59"/>
    <mergeCell ref="D24:G25"/>
    <mergeCell ref="S24:V25"/>
    <mergeCell ref="D26:D37"/>
    <mergeCell ref="E26:I26"/>
    <mergeCell ref="M26:N26"/>
    <mergeCell ref="AG35:AG37"/>
    <mergeCell ref="AQ35:AQ36"/>
    <mergeCell ref="S46:V48"/>
    <mergeCell ref="E43:I44"/>
    <mergeCell ref="K43:K44"/>
    <mergeCell ref="M43:N44"/>
    <mergeCell ref="S42:V45"/>
    <mergeCell ref="E41:I42"/>
    <mergeCell ref="K41:K42"/>
    <mergeCell ref="M41:N42"/>
    <mergeCell ref="M39:O39"/>
    <mergeCell ref="C52:J53"/>
    <mergeCell ref="AB52:AD53"/>
    <mergeCell ref="AG49:AG51"/>
    <mergeCell ref="AQ49:AQ50"/>
    <mergeCell ref="AS49:AS50"/>
    <mergeCell ref="AA50:AB50"/>
    <mergeCell ref="A3:A17"/>
    <mergeCell ref="I15:Q16"/>
    <mergeCell ref="I18:Q18"/>
    <mergeCell ref="I19:Q20"/>
    <mergeCell ref="M31:N32"/>
    <mergeCell ref="J27:J28"/>
    <mergeCell ref="J29:J30"/>
    <mergeCell ref="L29:L30"/>
    <mergeCell ref="E31:K32"/>
    <mergeCell ref="I22:Q22"/>
    <mergeCell ref="P17:Q17"/>
    <mergeCell ref="C22:H23"/>
    <mergeCell ref="E27:I28"/>
    <mergeCell ref="K27:K28"/>
    <mergeCell ref="M27:N28"/>
    <mergeCell ref="I8:Q9"/>
    <mergeCell ref="O29:P30"/>
    <mergeCell ref="C12:H14"/>
    <mergeCell ref="G15:H15"/>
    <mergeCell ref="C15:F18"/>
    <mergeCell ref="I12:Q13"/>
    <mergeCell ref="P14:Q14"/>
    <mergeCell ref="J14:O14"/>
    <mergeCell ref="F35:J37"/>
    <mergeCell ref="AT2:AT15"/>
    <mergeCell ref="B3:B23"/>
    <mergeCell ref="R23:S23"/>
    <mergeCell ref="AA21:AB21"/>
    <mergeCell ref="C8:H11"/>
    <mergeCell ref="J10:L11"/>
    <mergeCell ref="N10:O11"/>
    <mergeCell ref="AL5:AS5"/>
    <mergeCell ref="AC8:AK8"/>
    <mergeCell ref="AC9:AK9"/>
    <mergeCell ref="AL8:AS8"/>
    <mergeCell ref="AL9:AS9"/>
    <mergeCell ref="I10:I11"/>
    <mergeCell ref="P10:Q10"/>
    <mergeCell ref="P11:Q11"/>
    <mergeCell ref="AC10:AD11"/>
    <mergeCell ref="AL10:AL11"/>
    <mergeCell ref="AG7:AI7"/>
    <mergeCell ref="AM6:AS7"/>
    <mergeCell ref="AE10:AG11"/>
    <mergeCell ref="AI10:AJ11"/>
    <mergeCell ref="AM10:AP11"/>
    <mergeCell ref="AM21:AR21"/>
    <mergeCell ref="B1:AA1"/>
    <mergeCell ref="I3:L4"/>
    <mergeCell ref="I5:L6"/>
    <mergeCell ref="I7:L7"/>
    <mergeCell ref="M3:U4"/>
    <mergeCell ref="V3:AE4"/>
    <mergeCell ref="AF3:AK4"/>
    <mergeCell ref="AG1:AH1"/>
    <mergeCell ref="AI1:AR1"/>
    <mergeCell ref="AL3:AS3"/>
    <mergeCell ref="AL4:AS4"/>
    <mergeCell ref="C3:H4"/>
    <mergeCell ref="C5:H7"/>
    <mergeCell ref="AC5:AE5"/>
    <mergeCell ref="AC7:AE7"/>
    <mergeCell ref="AJ5:AK5"/>
    <mergeCell ref="AJ7:AK7"/>
    <mergeCell ref="AF5:AF6"/>
    <mergeCell ref="M5:T6"/>
    <mergeCell ref="M7:T7"/>
    <mergeCell ref="V5:AB6"/>
    <mergeCell ref="AG5:AI6"/>
    <mergeCell ref="V7:AB7"/>
    <mergeCell ref="R12:AB13"/>
    <mergeCell ref="R17:S17"/>
    <mergeCell ref="AA17:AB17"/>
    <mergeCell ref="AL15:AS15"/>
    <mergeCell ref="AL16:AS16"/>
    <mergeCell ref="J17:O17"/>
    <mergeCell ref="G19:H21"/>
    <mergeCell ref="C19:F20"/>
    <mergeCell ref="C21:F21"/>
    <mergeCell ref="J21:N21"/>
    <mergeCell ref="T21:Z21"/>
    <mergeCell ref="O21:Q21"/>
    <mergeCell ref="AC16:AK16"/>
    <mergeCell ref="AC17:AD17"/>
    <mergeCell ref="AC21:AK21"/>
    <mergeCell ref="R21:S21"/>
    <mergeCell ref="R8:AB9"/>
    <mergeCell ref="G18:H18"/>
    <mergeCell ref="G16:H17"/>
    <mergeCell ref="R14:AB14"/>
    <mergeCell ref="AL12:AS12"/>
    <mergeCell ref="AL13:AS13"/>
    <mergeCell ref="AL20:AS20"/>
    <mergeCell ref="AC14:AD14"/>
    <mergeCell ref="AE14:AJ14"/>
    <mergeCell ref="AM14:AR14"/>
    <mergeCell ref="T17:Z17"/>
    <mergeCell ref="AC12:AK12"/>
    <mergeCell ref="AC13:AK13"/>
    <mergeCell ref="AJ17:AK17"/>
    <mergeCell ref="AL18:AS19"/>
    <mergeCell ref="AE17:AI17"/>
    <mergeCell ref="AM17:AR17"/>
    <mergeCell ref="R18:AB19"/>
    <mergeCell ref="R20:AB20"/>
    <mergeCell ref="AC18:AK20"/>
    <mergeCell ref="R15:AB16"/>
    <mergeCell ref="AC15:AK15"/>
    <mergeCell ref="AR10:AR11"/>
    <mergeCell ref="R10:AB11"/>
    <mergeCell ref="AI24:AM25"/>
    <mergeCell ref="AN24:AS25"/>
    <mergeCell ref="P23:Q23"/>
    <mergeCell ref="O26:P26"/>
    <mergeCell ref="S32:V34"/>
    <mergeCell ref="S28:V31"/>
    <mergeCell ref="W26:W27"/>
    <mergeCell ref="X32:AC34"/>
    <mergeCell ref="Z28:Z29"/>
    <mergeCell ref="AA23:AB23"/>
    <mergeCell ref="AN27:AS27"/>
    <mergeCell ref="AB28:AC29"/>
    <mergeCell ref="J23:O23"/>
    <mergeCell ref="T23:Z23"/>
    <mergeCell ref="AC22:AS23"/>
    <mergeCell ref="AD24:AH25"/>
    <mergeCell ref="AI28:AI31"/>
    <mergeCell ref="AI32:AI33"/>
    <mergeCell ref="AD32:AE33"/>
    <mergeCell ref="O31:P32"/>
    <mergeCell ref="O33:P34"/>
    <mergeCell ref="R22:AB22"/>
    <mergeCell ref="O27:P28"/>
    <mergeCell ref="AD26:AE27"/>
    <mergeCell ref="E33:K34"/>
    <mergeCell ref="E29:I30"/>
    <mergeCell ref="K29:K30"/>
    <mergeCell ref="O35:P37"/>
    <mergeCell ref="M36:N37"/>
    <mergeCell ref="Q24:R37"/>
    <mergeCell ref="AB27:AC27"/>
    <mergeCell ref="H24:P24"/>
    <mergeCell ref="L31:L32"/>
    <mergeCell ref="L33:L34"/>
    <mergeCell ref="L35:L37"/>
    <mergeCell ref="AA36:AB36"/>
    <mergeCell ref="S35:V37"/>
    <mergeCell ref="Z35:Z36"/>
    <mergeCell ref="X35:Y35"/>
    <mergeCell ref="AB26:AC26"/>
    <mergeCell ref="W24:AC25"/>
    <mergeCell ref="M33:N34"/>
    <mergeCell ref="X36:Y36"/>
    <mergeCell ref="AC35:AC36"/>
    <mergeCell ref="AA35:AB35"/>
    <mergeCell ref="M29:N30"/>
    <mergeCell ref="S26:V27"/>
    <mergeCell ref="E35:E37"/>
    <mergeCell ref="AO30:AR32"/>
    <mergeCell ref="AF26:AG27"/>
    <mergeCell ref="AJ26:AL27"/>
    <mergeCell ref="AF32:AH34"/>
    <mergeCell ref="AJ32:AM34"/>
    <mergeCell ref="AD34:AE34"/>
    <mergeCell ref="AI26:AI27"/>
    <mergeCell ref="W28:W31"/>
    <mergeCell ref="W32:W33"/>
    <mergeCell ref="AD40:AE41"/>
    <mergeCell ref="AD42:AE45"/>
    <mergeCell ref="AD46:AE47"/>
    <mergeCell ref="AD48:AE48"/>
    <mergeCell ref="AB30:AC31"/>
    <mergeCell ref="AH28:AH29"/>
    <mergeCell ref="AB40:AC40"/>
    <mergeCell ref="AB41:AC41"/>
    <mergeCell ref="AF40:AG41"/>
    <mergeCell ref="AD38:AH39"/>
    <mergeCell ref="AD35:AE35"/>
    <mergeCell ref="AD36:AE36"/>
    <mergeCell ref="AH36:AK37"/>
    <mergeCell ref="W38:AC39"/>
    <mergeCell ref="AN41:AS41"/>
    <mergeCell ref="AM28:AM29"/>
    <mergeCell ref="AF28:AG31"/>
    <mergeCell ref="AJ28:AL31"/>
    <mergeCell ref="AJ40:AL41"/>
    <mergeCell ref="AO44:AR46"/>
    <mergeCell ref="AI38:AM39"/>
    <mergeCell ref="AN38:AS39"/>
    <mergeCell ref="X50:Y50"/>
    <mergeCell ref="AD50:AE50"/>
    <mergeCell ref="AF42:AG45"/>
    <mergeCell ref="AH42:AH43"/>
    <mergeCell ref="AF46:AH48"/>
    <mergeCell ref="AH50:AK51"/>
    <mergeCell ref="AJ42:AL45"/>
    <mergeCell ref="AN51:AQ51"/>
    <mergeCell ref="AD28:AE31"/>
    <mergeCell ref="X30:Y31"/>
    <mergeCell ref="AA30:AA31"/>
    <mergeCell ref="AN37:AQ37"/>
    <mergeCell ref="AS35:AS36"/>
    <mergeCell ref="AD49:AE49"/>
    <mergeCell ref="AI40:AI41"/>
    <mergeCell ref="AI42:AI45"/>
    <mergeCell ref="T52:W53"/>
    <mergeCell ref="Z52:AA53"/>
    <mergeCell ref="AF52:AH52"/>
    <mergeCell ref="AI52:AJ52"/>
    <mergeCell ref="AF53:AI53"/>
    <mergeCell ref="AM52:AR53"/>
    <mergeCell ref="AE52:AE53"/>
    <mergeCell ref="AM42:AM43"/>
    <mergeCell ref="AJ46:AM48"/>
    <mergeCell ref="Z42:Z43"/>
    <mergeCell ref="AB42:AC43"/>
    <mergeCell ref="AB44:AC45"/>
    <mergeCell ref="X46:AC48"/>
    <mergeCell ref="X44:Y45"/>
    <mergeCell ref="AA44:AA45"/>
    <mergeCell ref="X52:Y53"/>
    <mergeCell ref="AI46:AI47"/>
    <mergeCell ref="AA49:AB49"/>
    <mergeCell ref="AC49:AC50"/>
    <mergeCell ref="Z49:Z50"/>
    <mergeCell ref="X49:Y49"/>
    <mergeCell ref="N57:U58"/>
    <mergeCell ref="N54:T54"/>
    <mergeCell ref="V56:Y56"/>
    <mergeCell ref="AA56:AC56"/>
    <mergeCell ref="AD56:AE56"/>
    <mergeCell ref="N56:T56"/>
    <mergeCell ref="X54:AC55"/>
    <mergeCell ref="B62:AS62"/>
    <mergeCell ref="AL59:AM59"/>
    <mergeCell ref="AH59:AK59"/>
    <mergeCell ref="AJ57:AN58"/>
    <mergeCell ref="AE57:AG58"/>
    <mergeCell ref="W57:AA58"/>
    <mergeCell ref="N59:T59"/>
    <mergeCell ref="V59:X59"/>
    <mergeCell ref="Z59:AA59"/>
    <mergeCell ref="AB59:AD59"/>
    <mergeCell ref="AE59:AG59"/>
    <mergeCell ref="D57:K59"/>
    <mergeCell ref="B61:AS61"/>
    <mergeCell ref="AO57:AS57"/>
    <mergeCell ref="AP58:AR59"/>
    <mergeCell ref="AP55:AR56"/>
    <mergeCell ref="AO54:AS54"/>
  </mergeCells>
  <phoneticPr fontId="2"/>
  <dataValidations count="5">
    <dataValidation imeMode="off" allowBlank="1" showInputMessage="1" showErrorMessage="1" sqref="M25:O25 M39:O39 V7:AB7 M7:T7"/>
    <dataValidation type="whole" imeMode="off" operator="greaterThanOrEqual" allowBlank="1" showErrorMessage="1" error="負数（マイナスの数）は入れられません。また円未満の端数は入れられません。" sqref="V56:Y56 V59:X59">
      <formula1>0</formula1>
    </dataValidation>
    <dataValidation type="whole" imeMode="off" allowBlank="1" showErrorMessage="1" error="負数は入れられません。また99より大きい数値は入れられません。" sqref="AA56:AC56 Z59:AA59">
      <formula1>0</formula1>
      <formula2>99</formula2>
    </dataValidation>
    <dataValidation type="decimal" imeMode="off" operator="greaterThanOrEqual" allowBlank="1" showErrorMessage="1" error="負数（マイナスの数）は入れられません。" sqref="AE59:AG59 AL59:AM59">
      <formula1>0</formula1>
    </dataValidation>
    <dataValidation type="whole" imeMode="off" operator="greaterThanOrEqual" allowBlank="1" showErrorMessage="1" error="負数（マイナスの数）は入れられません。また千円未満の端数は入れられません。" sqref="M5:T6 V5:AB6">
      <formula1>0</formula1>
    </dataValidation>
  </dataValidations>
  <pageMargins left="0.70866141732283472" right="0.3" top="0.74803149606299213" bottom="0.74803149606299213" header="0.31496062992125984" footer="0.31496062992125984"/>
  <pageSetup paperSize="9" scale="97" orientation="portrait" blackAndWhite="1" verticalDpi="0" r:id="rId1"/>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25</vt:i4>
      </vt:variant>
    </vt:vector>
  </HeadingPairs>
  <TitlesOfParts>
    <vt:vector size="45" baseType="lpstr">
      <vt:lpstr>使用方法・注意事項等</vt:lpstr>
      <vt:lpstr>１表の１</vt:lpstr>
      <vt:lpstr>１表の２</vt:lpstr>
      <vt:lpstr>２表</vt:lpstr>
      <vt:lpstr>３表</vt:lpstr>
      <vt:lpstr>４表</vt:lpstr>
      <vt:lpstr>５表</vt:lpstr>
      <vt:lpstr>６表</vt:lpstr>
      <vt:lpstr>７表</vt:lpstr>
      <vt:lpstr>８表</vt:lpstr>
      <vt:lpstr>5類似業種比準価額</vt:lpstr>
      <vt:lpstr>5類似業種比準価額 (2年平均株価)</vt:lpstr>
      <vt:lpstr>4類似業種比準価額</vt:lpstr>
      <vt:lpstr>4類似業種比準価額 (2年平均株価) </vt:lpstr>
      <vt:lpstr>３類似業種比準価額</vt:lpstr>
      <vt:lpstr>３類似業種比準価額 (2年平均株価) </vt:lpstr>
      <vt:lpstr>２類似業種比準価額</vt:lpstr>
      <vt:lpstr>２類似業種比準価額 (2年平均株価) </vt:lpstr>
      <vt:lpstr>31類似業種比準価額</vt:lpstr>
      <vt:lpstr>31類似業種比準価額 (2年平均株価) </vt:lpstr>
      <vt:lpstr>'１表の１'!Print_Area</vt:lpstr>
      <vt:lpstr>'１表の２'!Print_Area</vt:lpstr>
      <vt:lpstr>'２表'!Print_Area</vt:lpstr>
      <vt:lpstr>'２類似業種比準価額'!Print_Area</vt:lpstr>
      <vt:lpstr>'２類似業種比準価額 (2年平均株価) '!Print_Area</vt:lpstr>
      <vt:lpstr>'31類似業種比準価額'!Print_Area</vt:lpstr>
      <vt:lpstr>'31類似業種比準価額 (2年平均株価) '!Print_Area</vt:lpstr>
      <vt:lpstr>'３表'!Print_Area</vt:lpstr>
      <vt:lpstr>'３類似業種比準価額'!Print_Area</vt:lpstr>
      <vt:lpstr>'３類似業種比準価額 (2年平均株価) '!Print_Area</vt:lpstr>
      <vt:lpstr>'４表'!Print_Area</vt:lpstr>
      <vt:lpstr>'4類似業種比準価額'!Print_Area</vt:lpstr>
      <vt:lpstr>'4類似業種比準価額 (2年平均株価) '!Print_Area</vt:lpstr>
      <vt:lpstr>'５表'!Print_Area</vt:lpstr>
      <vt:lpstr>'5類似業種比準価額'!Print_Area</vt:lpstr>
      <vt:lpstr>'5類似業種比準価額 (2年平均株価)'!Print_Area</vt:lpstr>
      <vt:lpstr>'６表'!Print_Area</vt:lpstr>
      <vt:lpstr>'７表'!Print_Area</vt:lpstr>
      <vt:lpstr>'８表'!Print_Area</vt:lpstr>
      <vt:lpstr>使用方法・注意事項等!Print_Area</vt:lpstr>
      <vt:lpstr>会社規模</vt:lpstr>
      <vt:lpstr>株特比準１</vt:lpstr>
      <vt:lpstr>特定評価会社</vt:lpstr>
      <vt:lpstr>年</vt:lpstr>
      <vt:lpstr>配当還元</vt:lpstr>
    </vt:vector>
  </TitlesOfParts>
  <Company>岩下税理士事務所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圭一</dc:creator>
  <cp:lastModifiedBy>今村圭一</cp:lastModifiedBy>
  <cp:lastPrinted>2023-06-20T09:12:29Z</cp:lastPrinted>
  <dcterms:created xsi:type="dcterms:W3CDTF">2006-11-30T15:00:00Z</dcterms:created>
  <dcterms:modified xsi:type="dcterms:W3CDTF">2024-01-22T12:17:08Z</dcterms:modified>
</cp:coreProperties>
</file>